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2024\fin.planovi\"/>
    </mc:Choice>
  </mc:AlternateContent>
  <xr:revisionPtr revIDLastSave="0" documentId="8_{B744B392-B13A-4F58-9986-9A470C8C929B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Račun financiranja po izvorima" sheetId="11" r:id="rId6"/>
    <sheet name="POSEBNI DIO" sheetId="7" r:id="rId7"/>
    <sheet name="List2" sheetId="2" r:id="rId8"/>
  </sheets>
  <definedNames>
    <definedName name="_xlnm.Print_Area" localSheetId="6">'POSEBNI DIO'!$A$1:$I$377</definedName>
    <definedName name="_xlnm.Print_Area" localSheetId="2">'Prihodi i rashodi po izvorima'!$A$1:$F$59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0" l="1"/>
  <c r="D51" i="10"/>
  <c r="D43" i="10"/>
  <c r="D41" i="10"/>
  <c r="D38" i="10"/>
  <c r="D36" i="10"/>
  <c r="D54" i="10"/>
  <c r="G368" i="7"/>
  <c r="G367" i="7" s="1"/>
  <c r="G366" i="7" s="1"/>
  <c r="G365" i="7" s="1"/>
  <c r="G363" i="7"/>
  <c r="G362" i="7"/>
  <c r="G361" i="7"/>
  <c r="G359" i="7"/>
  <c r="G358" i="7"/>
  <c r="G357" i="7"/>
  <c r="G353" i="7"/>
  <c r="G352" i="7"/>
  <c r="G351" i="7"/>
  <c r="G348" i="7"/>
  <c r="G349" i="7"/>
  <c r="G347" i="7"/>
  <c r="G339" i="7"/>
  <c r="G337" i="7"/>
  <c r="G335" i="7"/>
  <c r="G333" i="7"/>
  <c r="G331" i="7"/>
  <c r="G325" i="7"/>
  <c r="G322" i="7" s="1"/>
  <c r="G316" i="7"/>
  <c r="G320" i="7"/>
  <c r="G312" i="7"/>
  <c r="G311" i="7" s="1"/>
  <c r="G306" i="7"/>
  <c r="G309" i="7"/>
  <c r="G308" i="7" s="1"/>
  <c r="G303" i="7"/>
  <c r="G302" i="7"/>
  <c r="G293" i="7"/>
  <c r="G298" i="7"/>
  <c r="G286" i="7"/>
  <c r="G290" i="7"/>
  <c r="G283" i="7"/>
  <c r="G279" i="7" s="1"/>
  <c r="G257" i="7"/>
  <c r="G237" i="7"/>
  <c r="G254" i="7"/>
  <c r="G233" i="7"/>
  <c r="G226" i="7"/>
  <c r="G229" i="7"/>
  <c r="G221" i="7"/>
  <c r="G214" i="7" s="1"/>
  <c r="D23" i="10" s="1"/>
  <c r="G207" i="7"/>
  <c r="G209" i="7"/>
  <c r="G212" i="7"/>
  <c r="G192" i="7"/>
  <c r="G188" i="7"/>
  <c r="G183" i="7"/>
  <c r="G182" i="7"/>
  <c r="G181" i="7"/>
  <c r="F29" i="3" l="1"/>
  <c r="D27" i="10"/>
  <c r="G346" i="7"/>
  <c r="G350" i="7"/>
  <c r="G360" i="7"/>
  <c r="G356" i="7"/>
  <c r="G315" i="7"/>
  <c r="D29" i="10" s="1"/>
  <c r="G330" i="7"/>
  <c r="G329" i="7" s="1"/>
  <c r="G328" i="7" s="1"/>
  <c r="G305" i="7"/>
  <c r="G292" i="7"/>
  <c r="G285" i="7"/>
  <c r="D15" i="10" s="1"/>
  <c r="G256" i="7"/>
  <c r="D14" i="10" s="1"/>
  <c r="G232" i="7"/>
  <c r="G231" i="7" s="1"/>
  <c r="D25" i="10" s="1"/>
  <c r="G225" i="7"/>
  <c r="G224" i="7" s="1"/>
  <c r="D24" i="10" s="1"/>
  <c r="G187" i="7"/>
  <c r="G186" i="7" s="1"/>
  <c r="G180" i="7"/>
  <c r="G179" i="7" s="1"/>
  <c r="G178" i="7" s="1"/>
  <c r="G160" i="7"/>
  <c r="G159" i="7" s="1"/>
  <c r="D28" i="10" s="1"/>
  <c r="G138" i="7"/>
  <c r="G167" i="7"/>
  <c r="G166" i="7" s="1"/>
  <c r="G165" i="7" s="1"/>
  <c r="G128" i="7"/>
  <c r="G122" i="7"/>
  <c r="G119" i="7"/>
  <c r="F28" i="3" s="1"/>
  <c r="G115" i="7"/>
  <c r="G172" i="7"/>
  <c r="G171" i="7" s="1"/>
  <c r="G170" i="7" s="1"/>
  <c r="G90" i="7"/>
  <c r="G85" i="7"/>
  <c r="G133" i="7"/>
  <c r="G81" i="7"/>
  <c r="G79" i="7"/>
  <c r="G76" i="7"/>
  <c r="G53" i="7"/>
  <c r="G59" i="7"/>
  <c r="G67" i="7"/>
  <c r="G14" i="7"/>
  <c r="G45" i="7"/>
  <c r="G44" i="7" s="1"/>
  <c r="G42" i="7" s="1"/>
  <c r="G38" i="7"/>
  <c r="F12" i="3"/>
  <c r="F11" i="3"/>
  <c r="F10" i="3" s="1"/>
  <c r="F15" i="3"/>
  <c r="F14" i="3"/>
  <c r="F13" i="3"/>
  <c r="F37" i="16"/>
  <c r="G34" i="16" s="1"/>
  <c r="G37" i="16" s="1"/>
  <c r="H34" i="16" s="1"/>
  <c r="H37" i="16" s="1"/>
  <c r="I34" i="16" s="1"/>
  <c r="I37" i="16" s="1"/>
  <c r="J34" i="16" s="1"/>
  <c r="J37" i="16" s="1"/>
  <c r="G345" i="7" l="1"/>
  <c r="G344" i="7" s="1"/>
  <c r="D13" i="10"/>
  <c r="D26" i="10"/>
  <c r="F27" i="3"/>
  <c r="G43" i="7"/>
  <c r="F26" i="3"/>
  <c r="G355" i="7"/>
  <c r="G354" i="7" s="1"/>
  <c r="G177" i="7"/>
  <c r="G176" i="7" s="1"/>
  <c r="G121" i="7"/>
  <c r="F35" i="3" s="1"/>
  <c r="G84" i="7"/>
  <c r="G65" i="7"/>
  <c r="G64" i="7" s="1"/>
  <c r="G66" i="7"/>
  <c r="G132" i="7"/>
  <c r="G131" i="7" s="1"/>
  <c r="D21" i="10" s="1"/>
  <c r="G75" i="7"/>
  <c r="F25" i="3" s="1"/>
  <c r="G164" i="7"/>
  <c r="D12" i="5" s="1"/>
  <c r="G52" i="7"/>
  <c r="G13" i="7"/>
  <c r="G11" i="7" s="1"/>
  <c r="J21" i="16"/>
  <c r="I21" i="16"/>
  <c r="H21" i="16"/>
  <c r="G21" i="16"/>
  <c r="F21" i="16"/>
  <c r="J11" i="16"/>
  <c r="J14" i="16" s="1"/>
  <c r="J22" i="16" s="1"/>
  <c r="J28" i="16" s="1"/>
  <c r="I11" i="16"/>
  <c r="G11" i="16"/>
  <c r="F11" i="16"/>
  <c r="J8" i="16"/>
  <c r="I8" i="16"/>
  <c r="G8" i="16"/>
  <c r="F8" i="16"/>
  <c r="F24" i="3" l="1"/>
  <c r="H9" i="16" s="1"/>
  <c r="G12" i="7"/>
  <c r="D19" i="10" s="1"/>
  <c r="G343" i="7"/>
  <c r="G342" i="7" s="1"/>
  <c r="D20" i="10"/>
  <c r="F33" i="3"/>
  <c r="H10" i="16"/>
  <c r="H13" i="16" s="1"/>
  <c r="G83" i="7"/>
  <c r="G74" i="7"/>
  <c r="G73" i="7"/>
  <c r="D12" i="10" s="1"/>
  <c r="D11" i="10" s="1"/>
  <c r="G50" i="7"/>
  <c r="G51" i="7"/>
  <c r="D22" i="10" s="1"/>
  <c r="G49" i="7"/>
  <c r="G10" i="7"/>
  <c r="F14" i="16"/>
  <c r="F22" i="16" s="1"/>
  <c r="F28" i="16" s="1"/>
  <c r="G14" i="16"/>
  <c r="G22" i="16" s="1"/>
  <c r="G28" i="16" s="1"/>
  <c r="G29" i="16" s="1"/>
  <c r="I14" i="16"/>
  <c r="I22" i="16" s="1"/>
  <c r="I28" i="16" s="1"/>
  <c r="J29" i="16"/>
  <c r="F23" i="3" l="1"/>
  <c r="K14" i="3" s="1"/>
  <c r="D18" i="10"/>
  <c r="H8" i="16"/>
  <c r="K165" i="7"/>
  <c r="D17" i="10"/>
  <c r="D16" i="10" s="1"/>
  <c r="G9" i="7"/>
  <c r="G72" i="7"/>
  <c r="G71" i="7" s="1"/>
  <c r="G70" i="7" s="1"/>
  <c r="I29" i="16"/>
  <c r="F29" i="16"/>
  <c r="G8" i="7" l="1"/>
  <c r="G7" i="7" s="1"/>
  <c r="G6" i="7" s="1"/>
  <c r="H12" i="16" s="1"/>
  <c r="H11" i="16" s="1"/>
  <c r="H14" i="16" s="1"/>
  <c r="H22" i="16" s="1"/>
  <c r="H28" i="16" s="1"/>
  <c r="H29" i="16" s="1"/>
  <c r="D11" i="5"/>
  <c r="D10" i="5" s="1"/>
  <c r="D1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User</author>
  </authors>
  <commentList>
    <comment ref="D77" authorId="0" shapeId="0" xr:uid="{7CF8A8D1-D8B9-4422-86B4-07796ECAD6D1}">
      <text>
        <r>
          <rPr>
            <b/>
            <sz val="9"/>
            <color indexed="81"/>
            <rFont val="Segoe UI"/>
            <family val="2"/>
            <charset val="238"/>
          </rPr>
          <t>2 pun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79" authorId="1" shapeId="0" xr:uid="{68C7A3D5-5C4A-4701-BC12-A84675451437}">
      <text>
        <r>
          <rPr>
            <b/>
            <sz val="9"/>
            <color indexed="81"/>
            <rFont val="Tahoma"/>
            <family val="2"/>
            <charset val="238"/>
          </rPr>
          <t>ZA UČITELJICE I PUN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13" authorId="1" shapeId="0" xr:uid="{E184DAE5-4272-4EA8-B2BC-6508DFCF8FA7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hig.ulošci</t>
        </r>
      </text>
    </comment>
    <comment ref="G242" authorId="1" shapeId="0" xr:uid="{C428FA19-15B4-468C-8BC5-56F9568504DC}">
      <text>
        <r>
          <rPr>
            <b/>
            <sz val="9"/>
            <color indexed="81"/>
            <rFont val="Tahoma"/>
            <family val="2"/>
            <charset val="238"/>
          </rPr>
          <t>Grad Pula-projekt škole Uljanik od osnutka do današnjeg dana"</t>
        </r>
      </text>
    </comment>
    <comment ref="G255" authorId="1" shapeId="0" xr:uid="{8478A589-2BB4-484D-9B10-8EB8A1921466}">
      <text>
        <r>
          <rPr>
            <b/>
            <sz val="9"/>
            <color indexed="81"/>
            <rFont val="Tahoma"/>
            <family val="2"/>
            <charset val="238"/>
          </rPr>
          <t>hig.ulošci</t>
        </r>
      </text>
    </comment>
  </commentList>
</comments>
</file>

<file path=xl/sharedStrings.xml><?xml version="1.0" encoding="utf-8"?>
<sst xmlns="http://schemas.openxmlformats.org/spreadsheetml/2006/main" count="622" uniqueCount="240">
  <si>
    <t>PRIHODI UKUPNO</t>
  </si>
  <si>
    <t>RASHODI UKUPNO</t>
  </si>
  <si>
    <t>NETO FINANCIRANJE</t>
  </si>
  <si>
    <t>Projekcija proračuna
za 2025.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</si>
  <si>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</si>
  <si>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</si>
  <si>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</si>
  <si>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</si>
  <si>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</si>
  <si>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</si>
  <si>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</si>
  <si>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</si>
  <si>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</si>
  <si>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</si>
  <si>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</si>
  <si>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</si>
  <si>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</si>
  <si>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</si>
  <si>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</si>
  <si>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</si>
  <si>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</si>
  <si>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</si>
  <si>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</si>
  <si>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</si>
  <si>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</si>
  <si>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</si>
  <si>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</si>
  <si>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A) SAŽETAK RAČUNA PRIHODA I RASHODA</t>
  </si>
  <si>
    <t>…</t>
  </si>
  <si>
    <t>Naziv</t>
  </si>
  <si>
    <t>Proračun za 2024.</t>
  </si>
  <si>
    <t>Projekcija proračuna
za 2026.</t>
  </si>
  <si>
    <t>Izvršenje 2022.</t>
  </si>
  <si>
    <t>Plan 2023.</t>
  </si>
  <si>
    <t>PRORAČUN JEDINICE LOKALNE I PODRUČNE (REGIONALNE) SAMOUPRAVE ZA 2024. I PROJEKCIJA ZA 2025. I 2026. GODINU</t>
  </si>
  <si>
    <t>EUR</t>
  </si>
  <si>
    <t>Izvršenje 2022.*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</si>
  <si>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</si>
  <si>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</si>
  <si>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</si>
  <si>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</si>
  <si>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</si>
  <si>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</si>
  <si>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</si>
  <si>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 xml:space="preserve"> 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</si>
  <si>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</si>
  <si>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</si>
  <si>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</si>
  <si>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</si>
  <si>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</si>
  <si>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</si>
  <si>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8 Namjenski primici od zaduživanja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</si>
  <si>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</si>
  <si>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</si>
  <si>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</si>
  <si>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</si>
  <si>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</si>
  <si>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</si>
  <si>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  81 Namjenski primici od zaduživanja</t>
  </si>
  <si>
    <t>* Napomena: Iznosi u stupcima Izvršenje 2022. preračunavaju se iz kuna u eure prema fiksnom tečaju konverzije (1 EUR=7,53450 kuna) i po pravilima za preračunavanje i zaokruživanje.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</si>
  <si>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</si>
  <si>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</si>
  <si>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</si>
  <si>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</si>
  <si>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</si>
  <si>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</si>
  <si>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</si>
  <si>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</si>
  <si>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</si>
  <si>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>Pomoći iz inozemstva i od subjekata unutar općeg proračuna</t>
  </si>
  <si>
    <t>Prihodi od upravnih i adm.pristojbi, pristojbi po posebnim propisima</t>
  </si>
  <si>
    <t>Prihodi od prodaje proizvoda i robe te pruženih usluga i prihodi od donacija</t>
  </si>
  <si>
    <t>Rezultat poslovanja</t>
  </si>
  <si>
    <t>Financijski rashodi</t>
  </si>
  <si>
    <t>Rashodi za nabavu nef.imovine</t>
  </si>
  <si>
    <t>Naknade građanima i kućanstv</t>
  </si>
  <si>
    <t>Tekuće donacije u naravi</t>
  </si>
  <si>
    <t>Prihodi iz nadl.proračuna</t>
  </si>
  <si>
    <t>RAZDJEL 600</t>
  </si>
  <si>
    <t>PROGRAM 4002</t>
  </si>
  <si>
    <t>OBRAZOVANJE DO STANDARDA</t>
  </si>
  <si>
    <t>GLAVA 60002</t>
  </si>
  <si>
    <t>UO ZA DRUŠ.DJEL., MLADE I SPORT</t>
  </si>
  <si>
    <t>Aktivnost A402001</t>
  </si>
  <si>
    <t xml:space="preserve">Decentralizirane funkcije </t>
  </si>
  <si>
    <t>Izvor financiranja 5.1.102</t>
  </si>
  <si>
    <t>Decentralizirana sredstva škole</t>
  </si>
  <si>
    <t>Službena putovanja</t>
  </si>
  <si>
    <t>Naknade za prije.,rad na tere.</t>
  </si>
  <si>
    <t>Stručno usavr.zaposlenika</t>
  </si>
  <si>
    <t xml:space="preserve">Ostale nakn.troškova zapo </t>
  </si>
  <si>
    <t>Uredski mater.i ostali mater.</t>
  </si>
  <si>
    <t>Materijal i sirovine</t>
  </si>
  <si>
    <t>Energija</t>
  </si>
  <si>
    <t>Mater.i dije.za tek.i inves.odr.</t>
  </si>
  <si>
    <t>Sitan inventar i auto gume</t>
  </si>
  <si>
    <t>Službena ,radna i zašt.odj.i ob</t>
  </si>
  <si>
    <t>Usluge tel,pošte i prije</t>
  </si>
  <si>
    <t>Usluge tek.i invest.održavanja</t>
  </si>
  <si>
    <t>Usluge promidžbe i informiran.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</si>
  <si>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</si>
  <si>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</si>
  <si>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</si>
  <si>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</si>
  <si>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</si>
  <si>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</si>
  <si>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Premije osiguranja</t>
  </si>
  <si>
    <t>Reprezentacija</t>
  </si>
  <si>
    <t>Članarina</t>
  </si>
  <si>
    <t>Pristojbe i naknade</t>
  </si>
  <si>
    <t>Ostali nespom.rashodi poslo.</t>
  </si>
  <si>
    <t>Banka. usluge i usl.plat.pr.</t>
  </si>
  <si>
    <t>Neg.teč.razlike i razlike v.k.</t>
  </si>
  <si>
    <t>Zatezne kamate</t>
  </si>
  <si>
    <t>Knjige u knjižnici</t>
  </si>
  <si>
    <t>10900 OSNOVNA ŠKOLA CENTAR</t>
  </si>
  <si>
    <t>Funkcijska klasifikacija 0912</t>
  </si>
  <si>
    <t>Osnovno obrazovanje</t>
  </si>
  <si>
    <t>Funkcijska klasifikacija 0960</t>
  </si>
  <si>
    <t>Dodatne usluge u obrazovanju</t>
  </si>
  <si>
    <t>Kapitalni projekt K402001</t>
  </si>
  <si>
    <t>Kapitalna ulaganja u OŠ</t>
  </si>
  <si>
    <t>Aktivnost A402002</t>
  </si>
  <si>
    <t>Administrativno, tehničko i stručno osoblje</t>
  </si>
  <si>
    <t>Plaće za redovan rad</t>
  </si>
  <si>
    <t>Plaće za redovan rad-pomoćnici</t>
  </si>
  <si>
    <t>Ostali rashodi za zaposlene</t>
  </si>
  <si>
    <t>Doprinos za ZO</t>
  </si>
  <si>
    <t>Doprinos za ZAPOŠLJ.</t>
  </si>
  <si>
    <t>PROGRAM 4003</t>
  </si>
  <si>
    <t>OBRAZOVANJE IZNAD STANDARDA</t>
  </si>
  <si>
    <t>Aktivnost A403002</t>
  </si>
  <si>
    <t>Produženi boravak u OŠ</t>
  </si>
  <si>
    <t>Izvor financiranja 1.1.01</t>
  </si>
  <si>
    <t>Opći prihodi i primici</t>
  </si>
  <si>
    <t>Izvor financiranja 4.1.25</t>
  </si>
  <si>
    <t>Prihodi od sufinanciranja cijene usluga</t>
  </si>
  <si>
    <t>Izvor financiranja 5.1.45</t>
  </si>
  <si>
    <t>Tekuće pomoći iz opć.prorač.</t>
  </si>
  <si>
    <t>Plaće za posebne uvjete rada</t>
  </si>
  <si>
    <t>Plaće za prekovremeni rad</t>
  </si>
  <si>
    <t>Nakn.troš.izvan rad.odnosa</t>
  </si>
  <si>
    <t>Rash.za nabavu proiz.dug.imov.</t>
  </si>
  <si>
    <t>Knjige u knjižnici udžbenici</t>
  </si>
  <si>
    <t>Knjige u knjižnici lektira</t>
  </si>
  <si>
    <t>Uredska oprema i namještaj</t>
  </si>
  <si>
    <t>Komunikacijska oprema</t>
  </si>
  <si>
    <t>Oprema za održavanj.i zaštitu</t>
  </si>
  <si>
    <t>Instrumenti,uređaji,strojevi</t>
  </si>
  <si>
    <t>Glazbena i sportska oprema</t>
  </si>
  <si>
    <t>Uređaji,strojevi i oprema</t>
  </si>
  <si>
    <t>Knjige</t>
  </si>
  <si>
    <t>Izvor financiranja 6.1.25</t>
  </si>
  <si>
    <t>Donacije</t>
  </si>
  <si>
    <t>Izvor financiranja 5.1.46</t>
  </si>
  <si>
    <t>Tekuće pomoći iz drž.proračuna</t>
  </si>
  <si>
    <t>Aktivnost A403005</t>
  </si>
  <si>
    <t>Redovni program odg.i obraz.</t>
  </si>
  <si>
    <t>Službena putovanja -GRAĐ.ODG.</t>
  </si>
  <si>
    <t>Opći prihodi i primici- građ.odg.</t>
  </si>
  <si>
    <t>Uredski materijal građ.odg.</t>
  </si>
  <si>
    <t xml:space="preserve">Službena putovanja </t>
  </si>
  <si>
    <t>Stručno usavršavanje zaposlen.</t>
  </si>
  <si>
    <t>Uredski materijal -hig.ulošci</t>
  </si>
  <si>
    <t xml:space="preserve">Uredski materijal </t>
  </si>
  <si>
    <t xml:space="preserve">Materijal i sirovine </t>
  </si>
  <si>
    <t xml:space="preserve">Sitan inventar </t>
  </si>
  <si>
    <t>Intelektu. i osob.usluge</t>
  </si>
  <si>
    <t>Troškovi sudskih postupaka</t>
  </si>
  <si>
    <t>Ostali nesp.rashodi-</t>
  </si>
  <si>
    <t>Naknade građan. i kuća.u novcu</t>
  </si>
  <si>
    <t>Naknade građan. i kuća.u naravi</t>
  </si>
  <si>
    <t>Ostale tekuće donacije u naravi</t>
  </si>
  <si>
    <t>Izvor financiranja 5.1.164</t>
  </si>
  <si>
    <t>Pomoći od HZZ</t>
  </si>
  <si>
    <t>Izvor financiranja 5.1.93</t>
  </si>
  <si>
    <t>Tekuće pomoći iz žup..proračuna</t>
  </si>
  <si>
    <t>Nakn. trošk.izvan rad.odnosa</t>
  </si>
  <si>
    <t>Izvor financiranja 3.1.26</t>
  </si>
  <si>
    <t>Prihodi od pruženih usluga</t>
  </si>
  <si>
    <t>Ostale naknade troškova zaposle.</t>
  </si>
  <si>
    <t>Usluge promid.i inform.-</t>
  </si>
  <si>
    <t>Izvor financiranja 3.1.44</t>
  </si>
  <si>
    <t>Ostali nesp.prihodi</t>
  </si>
  <si>
    <t>Članarine</t>
  </si>
  <si>
    <t>Izvor financiranja 5.1.185</t>
  </si>
  <si>
    <t>Pomoći iz drž.proračuna-VIŠAK</t>
  </si>
  <si>
    <t>Izvor financiranja 6.1.41</t>
  </si>
  <si>
    <t>Donacije-VIŠAK</t>
  </si>
  <si>
    <t>Izvor financiranja 3.1.77</t>
  </si>
  <si>
    <t>Prihodi od pruženih usluga-VIŠAK</t>
  </si>
  <si>
    <t>Prihodi od sufinanciranja cijene usluga- VIŠAK</t>
  </si>
  <si>
    <t>Izvor financiranja 7.1.09</t>
  </si>
  <si>
    <t>Prihodi od nakn.šteta s osn.osig.</t>
  </si>
  <si>
    <t>Knjige u knjižnici  udžbenici</t>
  </si>
  <si>
    <t>Tekući projekt T403012</t>
  </si>
  <si>
    <t>Pomoćnici u nastavi</t>
  </si>
  <si>
    <t>Izvor financiranja 5.1.149</t>
  </si>
  <si>
    <t>Pomoć za projekt zaje.do znanja</t>
  </si>
  <si>
    <t>Glavni program A16</t>
  </si>
  <si>
    <t>SOCIJALNA SKRB</t>
  </si>
  <si>
    <t>Aktivnost A407001</t>
  </si>
  <si>
    <t>Pom. soc.ugrož.kateg.građana</t>
  </si>
  <si>
    <t>GLAVNI PROGRAM A12</t>
  </si>
  <si>
    <t>OBRAZOVANJE</t>
  </si>
  <si>
    <t xml:space="preserve"> 5.1.149 Pomoć za projekt zaje.do znanja</t>
  </si>
  <si>
    <t xml:space="preserve"> 5.1.93 Tekuće pomoći iz žup..proračuna</t>
  </si>
  <si>
    <t>5.1.46 Tekuće pomoći iz drž.proračuna</t>
  </si>
  <si>
    <t xml:space="preserve">  3.1.26  Prihodi od pruženih usluga</t>
  </si>
  <si>
    <t>3.1.44 Ostali nesp.prihodi</t>
  </si>
  <si>
    <t>7.1.09 Prihodi od nakn.šteta s osn.osig.</t>
  </si>
  <si>
    <t>5.1.185 Pomoći iz drž.proračuna-VIŠAK</t>
  </si>
  <si>
    <t>6.1.41 Donacije-VIŠAK</t>
  </si>
  <si>
    <t>3.1.77 Prihodi od pruženih usluga-VIŠAK</t>
  </si>
  <si>
    <t>4.1.85 Prihodi od sufinanciranja cijene usluga- VIŠAK</t>
  </si>
  <si>
    <t>4.1.25 Prihodi od sufinanciranja cijene usluga</t>
  </si>
  <si>
    <t>Izvor financiranja 4.1.85</t>
  </si>
  <si>
    <t>5.1.164 Pomoći od HZZ</t>
  </si>
  <si>
    <t>5.1.45 Tekuće pomoći iz opć.prorač.</t>
  </si>
  <si>
    <t>5.1.102 Decentralizirana sredstva škole</t>
  </si>
  <si>
    <t>5.1.46 Kapitalne pomoći iz drž.proračuna</t>
  </si>
  <si>
    <t>6.1.25 Donacije tekuće</t>
  </si>
  <si>
    <t>6.1.25 Donacije kapitalne</t>
  </si>
  <si>
    <t>0912 Osnovno obrazovanje</t>
  </si>
  <si>
    <t>0960 Dodatne usluge u obrazovanju</t>
  </si>
  <si>
    <t>REBALANS- PRORAČUN JEDINICE LOKALNE I PODRUČNE (REGIONALNE) SAMOUPRAVE ZA 2024. I PROJEKCIJA ZA 2025. I 2026. GODINU</t>
  </si>
  <si>
    <t>REBALANS-Proračun za 2024.</t>
  </si>
  <si>
    <t>REBALANS-PRORAČUN JEDINICE LOKALNE I PODRUČNE (REGIONALNE) SAMOUPRAVE ZA 2024. I PROJEKCIJA ZA 2025. I 2026. GODINU</t>
  </si>
  <si>
    <t>Za računovodstvo:                                     Ravnateljica  škole:                                                   Predsjednica školskog odbora:</t>
  </si>
  <si>
    <t>Kristina Radolović                                Ljiljana Glad-Racan prof.                                                       Darinka Tuzlić</t>
  </si>
  <si>
    <t>______________________</t>
  </si>
  <si>
    <t>_____________________________</t>
  </si>
  <si>
    <t>_____________________</t>
  </si>
  <si>
    <t>_____________</t>
  </si>
  <si>
    <t>___________</t>
  </si>
  <si>
    <t>_________</t>
  </si>
  <si>
    <t>6. Donacije</t>
  </si>
  <si>
    <t>5. Pomoći</t>
  </si>
  <si>
    <t>VIŠAK</t>
  </si>
  <si>
    <t>4.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</si>
</sst>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3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20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27" fillId="0" borderId="3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27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0" fontId="22" fillId="6" borderId="4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3" fontId="6" fillId="6" borderId="3" xfId="0" applyNumberFormat="1" applyFont="1" applyFill="1" applyBorder="1" applyAlignment="1">
      <alignment horizontal="right"/>
    </xf>
    <xf numFmtId="3" fontId="3" fillId="6" borderId="4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0" fontId="22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/>
    </xf>
    <xf numFmtId="0" fontId="6" fillId="7" borderId="4" xfId="0" applyFont="1" applyFill="1" applyBorder="1" applyAlignment="1">
      <alignment horizontal="left" vertical="center" wrapText="1"/>
    </xf>
    <xf numFmtId="3" fontId="3" fillId="7" borderId="4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3" fontId="0" fillId="0" borderId="0" xfId="0" applyNumberFormat="1"/>
    <xf numFmtId="3" fontId="9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0" fillId="0" borderId="3" xfId="0" applyBorder="1"/>
    <xf numFmtId="4" fontId="6" fillId="3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6" fillId="8" borderId="4" xfId="0" applyFont="1" applyFill="1" applyBorder="1" applyAlignment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3" fontId="6" fillId="8" borderId="4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6" fillId="9" borderId="4" xfId="0" applyFont="1" applyFill="1" applyBorder="1" applyAlignment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8" fillId="2" borderId="3" xfId="0" quotePrefix="1" applyFont="1" applyFill="1" applyBorder="1"/>
    <xf numFmtId="14" fontId="8" fillId="2" borderId="3" xfId="0" quotePrefix="1" applyNumberFormat="1" applyFont="1" applyFill="1" applyBorder="1"/>
    <xf numFmtId="0" fontId="3" fillId="0" borderId="3" xfId="0" applyFont="1" applyBorder="1" applyAlignment="1">
      <alignment wrapText="1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3" fillId="2" borderId="8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3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 wrapText="1"/>
    </xf>
    <xf numFmtId="0" fontId="30" fillId="3" borderId="3" xfId="0" quotePrefix="1" applyFont="1" applyFill="1" applyBorder="1"/>
    <xf numFmtId="3" fontId="7" fillId="3" borderId="4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>
      <alignment horizontal="right"/>
    </xf>
    <xf numFmtId="14" fontId="30" fillId="3" borderId="3" xfId="0" quotePrefix="1" applyNumberFormat="1" applyFont="1" applyFill="1" applyBorder="1"/>
    <xf numFmtId="4" fontId="9" fillId="3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/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H28" sqref="H2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74" t="s">
        <v>225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74" t="s">
        <v>20</v>
      </c>
      <c r="B3" s="174"/>
      <c r="C3" s="174"/>
      <c r="D3" s="174"/>
      <c r="E3" s="174"/>
      <c r="F3" s="174"/>
      <c r="G3" s="174"/>
      <c r="H3" s="174"/>
      <c r="I3" s="176"/>
      <c r="J3" s="176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8" customHeight="1" x14ac:dyDescent="0.25">
      <c r="A5" s="174" t="s">
        <v>27</v>
      </c>
      <c r="B5" s="175"/>
      <c r="C5" s="175"/>
      <c r="D5" s="175"/>
      <c r="E5" s="175"/>
      <c r="F5" s="175"/>
      <c r="G5" s="175"/>
      <c r="H5" s="175"/>
      <c r="I5" s="175"/>
      <c r="J5" s="17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35</v>
      </c>
    </row>
    <row r="7" spans="1:10" ht="25.5" x14ac:dyDescent="0.25">
      <c r="A7" s="27"/>
      <c r="B7" s="28"/>
      <c r="C7" s="28"/>
      <c r="D7" s="29"/>
      <c r="E7" s="30"/>
      <c r="F7" s="3" t="s">
        <v>36</v>
      </c>
      <c r="G7" s="3" t="s">
        <v>33</v>
      </c>
      <c r="H7" s="3" t="s">
        <v>30</v>
      </c>
      <c r="I7" s="3" t="s">
        <v>3</v>
      </c>
      <c r="J7" s="3" t="s">
        <v>31</v>
      </c>
    </row>
    <row r="8" spans="1:10" x14ac:dyDescent="0.25">
      <c r="A8" s="167" t="s">
        <v>0</v>
      </c>
      <c r="B8" s="162"/>
      <c r="C8" s="162"/>
      <c r="D8" s="162"/>
      <c r="E8" s="177"/>
      <c r="F8" s="32">
        <f>F9+F10</f>
        <v>0</v>
      </c>
      <c r="G8" s="32">
        <f t="shared" ref="G8:J8" si="0">G9+G10</f>
        <v>0</v>
      </c>
      <c r="H8" s="32">
        <f t="shared" si="0"/>
        <v>1805158</v>
      </c>
      <c r="I8" s="32">
        <f t="shared" si="0"/>
        <v>0</v>
      </c>
      <c r="J8" s="32">
        <f t="shared" si="0"/>
        <v>0</v>
      </c>
    </row>
    <row r="9" spans="1:10" x14ac:dyDescent="0.25">
      <c r="A9" s="178" t="s">
        <v>52</v>
      </c>
      <c r="B9" s="171"/>
      <c r="C9" s="171"/>
      <c r="D9" s="171"/>
      <c r="E9" s="173"/>
      <c r="F9" s="26"/>
      <c r="G9" s="26"/>
      <c r="H9" s="26">
        <f>' Račun prihoda i rashoda'!F24-'POSEBNI DIO'!G303</f>
        <v>1770050</v>
      </c>
      <c r="I9" s="26"/>
      <c r="J9" s="26"/>
    </row>
    <row r="10" spans="1:10" x14ac:dyDescent="0.25">
      <c r="A10" s="172" t="s">
        <v>53</v>
      </c>
      <c r="B10" s="173"/>
      <c r="C10" s="173"/>
      <c r="D10" s="173"/>
      <c r="E10" s="173"/>
      <c r="F10" s="26"/>
      <c r="G10" s="26"/>
      <c r="H10" s="26">
        <f>' Račun prihoda i rashoda'!F35-'POSEBNI DIO'!G306-'POSEBNI DIO'!G308-'POSEBNI DIO'!G312</f>
        <v>35108</v>
      </c>
      <c r="I10" s="26"/>
      <c r="J10" s="26"/>
    </row>
    <row r="11" spans="1:10" x14ac:dyDescent="0.25">
      <c r="A11" s="35" t="s">
        <v>1</v>
      </c>
      <c r="B11" s="57"/>
      <c r="C11" s="57"/>
      <c r="D11" s="57"/>
      <c r="E11" s="57"/>
      <c r="F11" s="32">
        <f>F12+F13</f>
        <v>0</v>
      </c>
      <c r="G11" s="32">
        <f t="shared" ref="G11:J11" si="1">G12+G13</f>
        <v>0</v>
      </c>
      <c r="H11" s="111">
        <f t="shared" si="1"/>
        <v>1818133.4700000002</v>
      </c>
      <c r="I11" s="32">
        <f t="shared" si="1"/>
        <v>0</v>
      </c>
      <c r="J11" s="32">
        <f t="shared" si="1"/>
        <v>0</v>
      </c>
    </row>
    <row r="12" spans="1:10" x14ac:dyDescent="0.25">
      <c r="A12" s="170" t="s">
        <v>54</v>
      </c>
      <c r="B12" s="171"/>
      <c r="C12" s="171"/>
      <c r="D12" s="171"/>
      <c r="E12" s="171"/>
      <c r="F12" s="26"/>
      <c r="G12" s="26"/>
      <c r="H12" s="131">
        <f>'POSEBNI DIO'!G6-'POSEBNI DIO'!G67-'POSEBNI DIO'!G121-'POSEBNI DIO'!G160-'POSEBNI DIO'!G214-'POSEBNI DIO'!G279-'POSEBNI DIO'!G298-'POSEBNI DIO'!G306-'POSEBNI DIO'!G309-'POSEBNI DIO'!G312-'POSEBNI DIO'!G322</f>
        <v>1770208.9600000002</v>
      </c>
      <c r="I12" s="26"/>
      <c r="J12" s="33"/>
    </row>
    <row r="13" spans="1:10" x14ac:dyDescent="0.25">
      <c r="A13" s="172" t="s">
        <v>55</v>
      </c>
      <c r="B13" s="173"/>
      <c r="C13" s="173"/>
      <c r="D13" s="173"/>
      <c r="E13" s="173"/>
      <c r="F13" s="26"/>
      <c r="G13" s="26"/>
      <c r="H13" s="131">
        <f>H10+'POSEBNI DIO'!G306+'POSEBNI DIO'!G309+'POSEBNI DIO'!G312</f>
        <v>47924.509999999995</v>
      </c>
      <c r="I13" s="26"/>
      <c r="J13" s="33"/>
    </row>
    <row r="14" spans="1:10" x14ac:dyDescent="0.25">
      <c r="A14" s="161" t="s">
        <v>62</v>
      </c>
      <c r="B14" s="162"/>
      <c r="C14" s="162"/>
      <c r="D14" s="162"/>
      <c r="E14" s="162"/>
      <c r="F14" s="32">
        <f>F8-F11</f>
        <v>0</v>
      </c>
      <c r="G14" s="32">
        <f t="shared" ref="G14:J14" si="2">G8-G11</f>
        <v>0</v>
      </c>
      <c r="H14" s="111">
        <f t="shared" si="2"/>
        <v>-12975.470000000205</v>
      </c>
      <c r="I14" s="32">
        <f t="shared" si="2"/>
        <v>0</v>
      </c>
      <c r="J14" s="32">
        <f t="shared" si="2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8" customHeight="1" x14ac:dyDescent="0.25">
      <c r="A16" s="174" t="s">
        <v>26</v>
      </c>
      <c r="B16" s="175"/>
      <c r="C16" s="175"/>
      <c r="D16" s="175"/>
      <c r="E16" s="175"/>
      <c r="F16" s="175"/>
      <c r="G16" s="175"/>
      <c r="H16" s="175"/>
      <c r="I16" s="175"/>
      <c r="J16" s="175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36</v>
      </c>
      <c r="G18" s="3" t="s">
        <v>33</v>
      </c>
      <c r="H18" s="3" t="s">
        <v>30</v>
      </c>
      <c r="I18" s="3" t="s">
        <v>3</v>
      </c>
      <c r="J18" s="3" t="s">
        <v>31</v>
      </c>
    </row>
    <row r="19" spans="1:10" x14ac:dyDescent="0.25">
      <c r="A19" s="172" t="s">
        <v>56</v>
      </c>
      <c r="B19" s="173"/>
      <c r="C19" s="173"/>
      <c r="D19" s="173"/>
      <c r="E19" s="173"/>
      <c r="F19" s="26"/>
      <c r="G19" s="26"/>
      <c r="H19" s="26"/>
      <c r="I19" s="26"/>
      <c r="J19" s="33"/>
    </row>
    <row r="20" spans="1:10" x14ac:dyDescent="0.25">
      <c r="A20" s="172" t="s">
        <v>57</v>
      </c>
      <c r="B20" s="173"/>
      <c r="C20" s="173"/>
      <c r="D20" s="173"/>
      <c r="E20" s="173"/>
      <c r="F20" s="26"/>
      <c r="G20" s="26"/>
      <c r="H20" s="26"/>
      <c r="I20" s="26"/>
      <c r="J20" s="33"/>
    </row>
    <row r="21" spans="1:10" x14ac:dyDescent="0.25">
      <c r="A21" s="161" t="s">
        <v>2</v>
      </c>
      <c r="B21" s="162"/>
      <c r="C21" s="162"/>
      <c r="D21" s="162"/>
      <c r="E21" s="162"/>
      <c r="F21" s="32">
        <f>F19-F20</f>
        <v>0</v>
      </c>
      <c r="G21" s="32">
        <f t="shared" ref="G21:J21" si="3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x14ac:dyDescent="0.25">
      <c r="A22" s="161" t="s">
        <v>63</v>
      </c>
      <c r="B22" s="162"/>
      <c r="C22" s="162"/>
      <c r="D22" s="162"/>
      <c r="E22" s="162"/>
      <c r="F22" s="32">
        <f>F14+F21</f>
        <v>0</v>
      </c>
      <c r="G22" s="32">
        <f t="shared" ref="G22:J22" si="4">G14+G21</f>
        <v>0</v>
      </c>
      <c r="H22" s="111">
        <f t="shared" si="4"/>
        <v>-12975.470000000205</v>
      </c>
      <c r="I22" s="32">
        <f t="shared" si="4"/>
        <v>0</v>
      </c>
      <c r="J22" s="32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8" customHeight="1" x14ac:dyDescent="0.25">
      <c r="A24" s="174" t="s">
        <v>61</v>
      </c>
      <c r="B24" s="175"/>
      <c r="C24" s="175"/>
      <c r="D24" s="175"/>
      <c r="E24" s="175"/>
      <c r="F24" s="175"/>
      <c r="G24" s="175"/>
      <c r="H24" s="175"/>
      <c r="I24" s="175"/>
      <c r="J24" s="175"/>
    </row>
    <row r="25" spans="1:10" ht="18" customHeight="1" x14ac:dyDescent="0.25">
      <c r="A25" s="56"/>
      <c r="B25" s="58"/>
      <c r="C25" s="58"/>
      <c r="D25" s="58"/>
      <c r="E25" s="58"/>
      <c r="F25" s="58"/>
      <c r="G25" s="58"/>
      <c r="H25" s="58"/>
      <c r="I25" s="58"/>
      <c r="J25" s="58"/>
    </row>
    <row r="26" spans="1:10" ht="25.5" x14ac:dyDescent="0.25">
      <c r="A26" s="27"/>
      <c r="B26" s="28"/>
      <c r="C26" s="28"/>
      <c r="D26" s="29"/>
      <c r="E26" s="30"/>
      <c r="F26" s="3" t="s">
        <v>36</v>
      </c>
      <c r="G26" s="3" t="s">
        <v>33</v>
      </c>
      <c r="H26" s="3" t="s">
        <v>30</v>
      </c>
      <c r="I26" s="3" t="s">
        <v>3</v>
      </c>
      <c r="J26" s="3" t="s">
        <v>31</v>
      </c>
    </row>
    <row r="27" spans="1:10" ht="15" customHeight="1" x14ac:dyDescent="0.25">
      <c r="A27" s="158" t="s">
        <v>66</v>
      </c>
      <c r="B27" s="159"/>
      <c r="C27" s="159"/>
      <c r="D27" s="159"/>
      <c r="E27" s="160"/>
      <c r="F27" s="51">
        <v>0</v>
      </c>
      <c r="G27" s="51">
        <v>0</v>
      </c>
      <c r="H27" s="51">
        <v>0</v>
      </c>
      <c r="I27" s="51">
        <v>0</v>
      </c>
      <c r="J27" s="52">
        <v>0</v>
      </c>
    </row>
    <row r="28" spans="1:10" ht="15" customHeight="1" x14ac:dyDescent="0.25">
      <c r="A28" s="161" t="s">
        <v>65</v>
      </c>
      <c r="B28" s="162"/>
      <c r="C28" s="162"/>
      <c r="D28" s="162"/>
      <c r="E28" s="162"/>
      <c r="F28" s="53">
        <f>F22+F27</f>
        <v>0</v>
      </c>
      <c r="G28" s="53">
        <f t="shared" ref="G28:J28" si="5">G22+G27</f>
        <v>0</v>
      </c>
      <c r="H28" s="132">
        <f t="shared" si="5"/>
        <v>-12975.470000000205</v>
      </c>
      <c r="I28" s="53">
        <f t="shared" si="5"/>
        <v>0</v>
      </c>
      <c r="J28" s="54">
        <f t="shared" si="5"/>
        <v>0</v>
      </c>
    </row>
    <row r="29" spans="1:10" ht="45" customHeight="1" x14ac:dyDescent="0.25">
      <c r="A29" s="167" t="s">
        <v>64</v>
      </c>
      <c r="B29" s="168"/>
      <c r="C29" s="168"/>
      <c r="D29" s="168"/>
      <c r="E29" s="169"/>
      <c r="F29" s="53">
        <f>F14+F21+F27-F28</f>
        <v>0</v>
      </c>
      <c r="G29" s="53">
        <f t="shared" ref="G29:J29" si="6">G14+G21+G27-G28</f>
        <v>0</v>
      </c>
      <c r="H29" s="53">
        <f t="shared" si="6"/>
        <v>0</v>
      </c>
      <c r="I29" s="53">
        <f t="shared" si="6"/>
        <v>0</v>
      </c>
      <c r="J29" s="54">
        <f t="shared" si="6"/>
        <v>0</v>
      </c>
    </row>
    <row r="30" spans="1:10" ht="18" customHeight="1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18" customHeight="1" x14ac:dyDescent="0.25">
      <c r="A31" s="157" t="s">
        <v>60</v>
      </c>
      <c r="B31" s="157"/>
      <c r="C31" s="157"/>
      <c r="D31" s="157"/>
      <c r="E31" s="157"/>
      <c r="F31" s="157"/>
      <c r="G31" s="157"/>
      <c r="H31" s="157"/>
      <c r="I31" s="157"/>
      <c r="J31" s="157"/>
    </row>
    <row r="32" spans="1:10" ht="18" x14ac:dyDescent="0.25">
      <c r="A32" s="55"/>
      <c r="B32" s="44"/>
      <c r="C32" s="44"/>
      <c r="D32" s="44"/>
      <c r="E32" s="44"/>
      <c r="F32" s="44"/>
      <c r="G32" s="44"/>
      <c r="H32" s="45"/>
      <c r="I32" s="45"/>
      <c r="J32" s="45"/>
    </row>
    <row r="33" spans="1:10" ht="25.5" x14ac:dyDescent="0.25">
      <c r="A33" s="46"/>
      <c r="B33" s="47"/>
      <c r="C33" s="47"/>
      <c r="D33" s="48"/>
      <c r="E33" s="49"/>
      <c r="F33" s="50" t="s">
        <v>36</v>
      </c>
      <c r="G33" s="50" t="s">
        <v>33</v>
      </c>
      <c r="H33" s="50" t="s">
        <v>30</v>
      </c>
      <c r="I33" s="50" t="s">
        <v>3</v>
      </c>
      <c r="J33" s="50" t="s">
        <v>31</v>
      </c>
    </row>
    <row r="34" spans="1:10" x14ac:dyDescent="0.25">
      <c r="A34" s="158" t="s">
        <v>66</v>
      </c>
      <c r="B34" s="159"/>
      <c r="C34" s="159"/>
      <c r="D34" s="159"/>
      <c r="E34" s="160"/>
      <c r="F34" s="51">
        <v>0</v>
      </c>
      <c r="G34" s="51">
        <f>F37</f>
        <v>0</v>
      </c>
      <c r="H34" s="51">
        <f>G37</f>
        <v>0</v>
      </c>
      <c r="I34" s="51">
        <f>H37</f>
        <v>0</v>
      </c>
      <c r="J34" s="52">
        <f>I37</f>
        <v>0</v>
      </c>
    </row>
    <row r="35" spans="1:10" ht="28.5" customHeight="1" x14ac:dyDescent="0.25">
      <c r="A35" s="158" t="s">
        <v>68</v>
      </c>
      <c r="B35" s="159"/>
      <c r="C35" s="159"/>
      <c r="D35" s="159"/>
      <c r="E35" s="160"/>
      <c r="F35" s="51">
        <v>0</v>
      </c>
      <c r="G35" s="51">
        <v>0</v>
      </c>
      <c r="H35" s="51">
        <v>0</v>
      </c>
      <c r="I35" s="51">
        <v>0</v>
      </c>
      <c r="J35" s="52">
        <v>0</v>
      </c>
    </row>
    <row r="36" spans="1:10" x14ac:dyDescent="0.25">
      <c r="A36" s="158" t="s">
        <v>67</v>
      </c>
      <c r="B36" s="165"/>
      <c r="C36" s="165"/>
      <c r="D36" s="165"/>
      <c r="E36" s="166"/>
      <c r="F36" s="51">
        <v>0</v>
      </c>
      <c r="G36" s="51">
        <v>0</v>
      </c>
      <c r="H36" s="51">
        <v>0</v>
      </c>
      <c r="I36" s="51">
        <v>0</v>
      </c>
      <c r="J36" s="52">
        <v>0</v>
      </c>
    </row>
    <row r="37" spans="1:10" ht="15" customHeight="1" x14ac:dyDescent="0.25">
      <c r="A37" s="161" t="s">
        <v>65</v>
      </c>
      <c r="B37" s="162"/>
      <c r="C37" s="162"/>
      <c r="D37" s="162"/>
      <c r="E37" s="162"/>
      <c r="F37" s="31">
        <f>F34-F35+F36</f>
        <v>0</v>
      </c>
      <c r="G37" s="31">
        <f t="shared" ref="G37:J37" si="7">G34-G35+G36</f>
        <v>0</v>
      </c>
      <c r="H37" s="31">
        <f t="shared" si="7"/>
        <v>0</v>
      </c>
      <c r="I37" s="31">
        <f t="shared" si="7"/>
        <v>0</v>
      </c>
      <c r="J37" s="61">
        <f t="shared" si="7"/>
        <v>0</v>
      </c>
    </row>
    <row r="38" spans="1:10" ht="17.25" customHeight="1" x14ac:dyDescent="0.25"/>
    <row r="39" spans="1:10" x14ac:dyDescent="0.25">
      <c r="A39" s="163" t="s">
        <v>59</v>
      </c>
      <c r="B39" s="164"/>
      <c r="C39" s="164"/>
      <c r="D39" s="164"/>
      <c r="E39" s="164"/>
      <c r="F39" s="164"/>
      <c r="G39" s="164"/>
      <c r="H39" s="164"/>
      <c r="I39" s="164"/>
      <c r="J39" s="164"/>
    </row>
    <row r="40" spans="1:10" ht="9" customHeight="1" x14ac:dyDescent="0.25"/>
  </sheetData>
  <mergeCells count="24">
    <mergeCell ref="A10:E10"/>
    <mergeCell ref="A1:J1"/>
    <mergeCell ref="A3:J3"/>
    <mergeCell ref="A5:J5"/>
    <mergeCell ref="A8:E8"/>
    <mergeCell ref="A9:E9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31:J31"/>
    <mergeCell ref="A34:E34"/>
    <mergeCell ref="A35:E35"/>
    <mergeCell ref="A37:E37"/>
    <mergeCell ref="A39:J39"/>
    <mergeCell ref="A36:E36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opLeftCell="A19" workbookViewId="0">
      <selection activeCell="F22" sqref="F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8" width="20.140625" customWidth="1"/>
  </cols>
  <sheetData>
    <row r="1" spans="1:11" ht="42" customHeight="1" x14ac:dyDescent="0.25">
      <c r="A1" s="174" t="s">
        <v>34</v>
      </c>
      <c r="B1" s="174"/>
      <c r="C1" s="174"/>
      <c r="D1" s="174"/>
      <c r="E1" s="174"/>
      <c r="F1" s="174"/>
      <c r="G1" s="174"/>
      <c r="H1" s="174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</row>
    <row r="3" spans="1:11" ht="15.75" x14ac:dyDescent="0.25">
      <c r="A3" s="174" t="s">
        <v>20</v>
      </c>
      <c r="B3" s="174"/>
      <c r="C3" s="174"/>
      <c r="D3" s="174"/>
      <c r="E3" s="174"/>
      <c r="F3" s="174"/>
      <c r="G3" s="176"/>
      <c r="H3" s="176"/>
    </row>
    <row r="4" spans="1:11" ht="18" x14ac:dyDescent="0.25">
      <c r="A4" s="4"/>
      <c r="B4" s="4"/>
      <c r="C4" s="4"/>
      <c r="D4" s="4"/>
      <c r="E4" s="4"/>
      <c r="F4" s="4"/>
      <c r="G4" s="5"/>
      <c r="H4" s="5"/>
    </row>
    <row r="5" spans="1:11" ht="18" customHeight="1" x14ac:dyDescent="0.25">
      <c r="A5" s="174" t="s">
        <v>5</v>
      </c>
      <c r="B5" s="175"/>
      <c r="C5" s="175"/>
      <c r="D5" s="175"/>
      <c r="E5" s="175"/>
      <c r="F5" s="175"/>
      <c r="G5" s="175"/>
      <c r="H5" s="175"/>
    </row>
    <row r="6" spans="1:11" ht="18" x14ac:dyDescent="0.25">
      <c r="A6" s="4"/>
      <c r="B6" s="4"/>
      <c r="C6" s="4"/>
      <c r="D6" s="4"/>
      <c r="E6" s="4"/>
      <c r="F6" s="4"/>
      <c r="G6" s="5"/>
      <c r="H6" s="5"/>
    </row>
    <row r="7" spans="1:11" ht="15.75" x14ac:dyDescent="0.25">
      <c r="A7" s="174" t="s">
        <v>37</v>
      </c>
      <c r="B7" s="179"/>
      <c r="C7" s="179"/>
      <c r="D7" s="179"/>
      <c r="E7" s="179"/>
      <c r="F7" s="179"/>
      <c r="G7" s="179"/>
      <c r="H7" s="179"/>
    </row>
    <row r="8" spans="1:11" ht="18" x14ac:dyDescent="0.25">
      <c r="A8" s="4"/>
      <c r="B8" s="4"/>
      <c r="C8" s="4"/>
      <c r="D8" s="4"/>
      <c r="E8" s="4"/>
      <c r="F8" s="4"/>
      <c r="G8" s="5"/>
      <c r="H8" s="5"/>
    </row>
    <row r="9" spans="1:11" ht="38.25" x14ac:dyDescent="0.25">
      <c r="A9" s="20" t="s">
        <v>6</v>
      </c>
      <c r="B9" s="19" t="s">
        <v>7</v>
      </c>
      <c r="C9" s="19" t="s">
        <v>4</v>
      </c>
      <c r="D9" s="19" t="s">
        <v>32</v>
      </c>
      <c r="E9" s="20" t="s">
        <v>33</v>
      </c>
      <c r="F9" s="20" t="s">
        <v>226</v>
      </c>
      <c r="G9" s="20" t="s">
        <v>3</v>
      </c>
      <c r="H9" s="20" t="s">
        <v>31</v>
      </c>
    </row>
    <row r="10" spans="1:11" x14ac:dyDescent="0.25">
      <c r="A10" s="39"/>
      <c r="B10" s="40"/>
      <c r="C10" s="41" t="s">
        <v>0</v>
      </c>
      <c r="D10" s="40"/>
      <c r="E10" s="39"/>
      <c r="F10" s="125">
        <f>F11+F16+F18</f>
        <v>1818133.47</v>
      </c>
      <c r="G10" s="39"/>
      <c r="H10" s="39"/>
    </row>
    <row r="11" spans="1:11" ht="15.75" customHeight="1" x14ac:dyDescent="0.25">
      <c r="A11" s="11">
        <v>6</v>
      </c>
      <c r="B11" s="11"/>
      <c r="C11" s="11" t="s">
        <v>8</v>
      </c>
      <c r="D11" s="8"/>
      <c r="E11" s="9"/>
      <c r="F11" s="9">
        <f>SUM(F12:F15)</f>
        <v>1805158</v>
      </c>
      <c r="G11" s="9"/>
      <c r="H11" s="9"/>
    </row>
    <row r="12" spans="1:11" ht="42" customHeight="1" x14ac:dyDescent="0.25">
      <c r="A12" s="11"/>
      <c r="B12" s="12">
        <v>63</v>
      </c>
      <c r="C12" s="17" t="s">
        <v>69</v>
      </c>
      <c r="D12" s="8"/>
      <c r="E12" s="9"/>
      <c r="F12" s="9">
        <f>7435+6800+1341968+14258+17600</f>
        <v>1388061</v>
      </c>
      <c r="G12" s="9"/>
      <c r="H12" s="9"/>
    </row>
    <row r="13" spans="1:11" ht="38.25" x14ac:dyDescent="0.25">
      <c r="A13" s="12"/>
      <c r="B13" s="12">
        <v>65</v>
      </c>
      <c r="C13" s="17" t="s">
        <v>70</v>
      </c>
      <c r="D13" s="8"/>
      <c r="E13" s="9"/>
      <c r="F13" s="9">
        <f>75490+5410+664</f>
        <v>81564</v>
      </c>
      <c r="G13" s="9"/>
      <c r="H13" s="9"/>
    </row>
    <row r="14" spans="1:11" ht="38.25" x14ac:dyDescent="0.25">
      <c r="A14" s="12"/>
      <c r="B14" s="15">
        <v>66</v>
      </c>
      <c r="C14" s="15" t="s">
        <v>71</v>
      </c>
      <c r="D14" s="8"/>
      <c r="E14" s="9"/>
      <c r="F14" s="9">
        <f>7300+1025+1060+2000</f>
        <v>11385</v>
      </c>
      <c r="G14" s="9"/>
      <c r="H14" s="9"/>
      <c r="K14" s="63">
        <f>F10-F23</f>
        <v>0</v>
      </c>
    </row>
    <row r="15" spans="1:11" x14ac:dyDescent="0.25">
      <c r="A15" s="12"/>
      <c r="B15" s="15">
        <v>67</v>
      </c>
      <c r="C15" s="15" t="s">
        <v>77</v>
      </c>
      <c r="D15" s="8"/>
      <c r="E15" s="9"/>
      <c r="F15" s="9">
        <f>83590+80688+55522+400+12000+8630+83318</f>
        <v>324148</v>
      </c>
      <c r="G15" s="9"/>
      <c r="H15" s="9"/>
    </row>
    <row r="16" spans="1:11" ht="25.5" x14ac:dyDescent="0.25">
      <c r="A16" s="14">
        <v>7</v>
      </c>
      <c r="B16" s="14"/>
      <c r="C16" s="36" t="s">
        <v>9</v>
      </c>
      <c r="D16" s="8"/>
      <c r="E16" s="9"/>
      <c r="F16" s="9"/>
      <c r="G16" s="9"/>
      <c r="H16" s="9"/>
    </row>
    <row r="17" spans="1:8" ht="38.25" x14ac:dyDescent="0.25">
      <c r="A17" s="15"/>
      <c r="B17" s="15">
        <v>71</v>
      </c>
      <c r="C17" s="37" t="s">
        <v>10</v>
      </c>
      <c r="D17" s="8"/>
      <c r="E17" s="9"/>
      <c r="F17" s="9"/>
      <c r="G17" s="9"/>
      <c r="H17" s="10"/>
    </row>
    <row r="18" spans="1:8" x14ac:dyDescent="0.25">
      <c r="A18" s="15">
        <v>9</v>
      </c>
      <c r="B18" s="15">
        <v>92</v>
      </c>
      <c r="C18" s="37" t="s">
        <v>72</v>
      </c>
      <c r="D18" s="8"/>
      <c r="E18" s="9"/>
      <c r="F18" s="62">
        <v>12975.47</v>
      </c>
      <c r="G18" s="9"/>
      <c r="H18" s="10"/>
    </row>
    <row r="20" spans="1:8" ht="15.75" x14ac:dyDescent="0.25">
      <c r="A20" s="174" t="s">
        <v>38</v>
      </c>
      <c r="B20" s="179"/>
      <c r="C20" s="179"/>
      <c r="D20" s="179"/>
      <c r="E20" s="179"/>
      <c r="F20" s="179"/>
      <c r="G20" s="179"/>
      <c r="H20" s="179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38.25" x14ac:dyDescent="0.25">
      <c r="A22" s="20" t="s">
        <v>6</v>
      </c>
      <c r="B22" s="19" t="s">
        <v>7</v>
      </c>
      <c r="C22" s="19" t="s">
        <v>11</v>
      </c>
      <c r="D22" s="19" t="s">
        <v>32</v>
      </c>
      <c r="E22" s="20" t="s">
        <v>33</v>
      </c>
      <c r="F22" s="20" t="s">
        <v>226</v>
      </c>
      <c r="G22" s="20" t="s">
        <v>3</v>
      </c>
      <c r="H22" s="20" t="s">
        <v>31</v>
      </c>
    </row>
    <row r="23" spans="1:8" x14ac:dyDescent="0.25">
      <c r="A23" s="39"/>
      <c r="B23" s="40"/>
      <c r="C23" s="41" t="s">
        <v>1</v>
      </c>
      <c r="D23" s="40"/>
      <c r="E23" s="39"/>
      <c r="F23" s="125">
        <f>F24+F33</f>
        <v>1818133.47</v>
      </c>
      <c r="G23" s="39"/>
      <c r="H23" s="39"/>
    </row>
    <row r="24" spans="1:8" ht="15.75" customHeight="1" x14ac:dyDescent="0.25">
      <c r="A24" s="11">
        <v>3</v>
      </c>
      <c r="B24" s="11"/>
      <c r="C24" s="11" t="s">
        <v>12</v>
      </c>
      <c r="D24" s="8"/>
      <c r="E24" s="9"/>
      <c r="F24" s="109">
        <f>SUM(F25:F32)</f>
        <v>1770208.96</v>
      </c>
      <c r="G24" s="9"/>
      <c r="H24" s="9"/>
    </row>
    <row r="25" spans="1:8" ht="15.75" customHeight="1" x14ac:dyDescent="0.25">
      <c r="A25" s="11"/>
      <c r="B25" s="15">
        <v>31</v>
      </c>
      <c r="C25" s="15" t="s">
        <v>13</v>
      </c>
      <c r="D25" s="8"/>
      <c r="E25" s="9"/>
      <c r="F25" s="9">
        <f>'POSEBNI DIO'!G53+'POSEBNI DIO'!G75+'POSEBNI DIO'!G85+'POSEBNI DIO'!G133+'POSEBNI DIO'!G180+'POSEBNI DIO'!G188+'POSEBNI DIO'!G226+'POSEBNI DIO'!G233+'POSEBNI DIO'!G346+'POSEBNI DIO'!G356</f>
        <v>1494007</v>
      </c>
      <c r="G25" s="9"/>
      <c r="H25" s="9"/>
    </row>
    <row r="26" spans="1:8" x14ac:dyDescent="0.25">
      <c r="A26" s="12"/>
      <c r="B26" s="15">
        <v>32</v>
      </c>
      <c r="C26" s="15" t="s">
        <v>23</v>
      </c>
      <c r="D26" s="8"/>
      <c r="E26" s="9"/>
      <c r="F26" s="62">
        <f>'POSEBNI DIO'!G14+'POSEBNI DIO'!G45+'POSEBNI DIO'!G59+'POSEBNI DIO'!G81+'POSEBNI DIO'!G90+'POSEBNI DIO'!G138+'POSEBNI DIO'!G167+'POSEBNI DIO'!G172+'POSEBNI DIO'!G183+'POSEBNI DIO'!G192+'POSEBNI DIO'!G229+'POSEBNI DIO'!G237+'POSEBNI DIO'!G257+'POSEBNI DIO'!G286+'POSEBNI DIO'!G293+'POSEBNI DIO'!G303+'POSEBNI DIO'!G316+'POSEBNI DIO'!G330+'POSEBNI DIO'!G350+'POSEBNI DIO'!G360+'POSEBNI DIO'!G369</f>
        <v>259976.95999999999</v>
      </c>
      <c r="G26" s="9"/>
      <c r="H26" s="9"/>
    </row>
    <row r="27" spans="1:8" x14ac:dyDescent="0.25">
      <c r="A27" s="12"/>
      <c r="B27" s="15">
        <v>34</v>
      </c>
      <c r="C27" s="15" t="s">
        <v>73</v>
      </c>
      <c r="D27" s="8"/>
      <c r="E27" s="9"/>
      <c r="F27" s="9">
        <f>'POSEBNI DIO'!G38+'POSEBNI DIO'!G115+'POSEBNI DIO'!G207</f>
        <v>60</v>
      </c>
      <c r="G27" s="9"/>
      <c r="H27" s="9"/>
    </row>
    <row r="28" spans="1:8" ht="25.5" x14ac:dyDescent="0.25">
      <c r="A28" s="12"/>
      <c r="B28" s="15">
        <v>37</v>
      </c>
      <c r="C28" s="15" t="s">
        <v>75</v>
      </c>
      <c r="D28" s="8"/>
      <c r="E28" s="9"/>
      <c r="F28" s="9">
        <f>'POSEBNI DIO'!G119+'POSEBNI DIO'!G209+'POSEBNI DIO'!G290+'POSEBNI DIO'!G320</f>
        <v>15165</v>
      </c>
      <c r="G28" s="9"/>
      <c r="H28" s="9"/>
    </row>
    <row r="29" spans="1:8" x14ac:dyDescent="0.25">
      <c r="A29" s="12"/>
      <c r="B29" s="15">
        <v>38</v>
      </c>
      <c r="C29" s="15" t="s">
        <v>76</v>
      </c>
      <c r="D29" s="8"/>
      <c r="E29" s="9"/>
      <c r="F29" s="9">
        <f>'POSEBNI DIO'!G212+'POSEBNI DIO'!G254</f>
        <v>1000</v>
      </c>
      <c r="G29" s="9"/>
      <c r="H29" s="9"/>
    </row>
    <row r="30" spans="1:8" x14ac:dyDescent="0.25">
      <c r="A30" s="12"/>
      <c r="B30" s="15"/>
      <c r="C30" s="15"/>
      <c r="D30" s="8"/>
      <c r="E30" s="9"/>
      <c r="F30" s="9"/>
      <c r="G30" s="9"/>
      <c r="H30" s="9"/>
    </row>
    <row r="31" spans="1:8" x14ac:dyDescent="0.25">
      <c r="A31" s="12"/>
      <c r="B31" s="15"/>
      <c r="C31" s="15"/>
      <c r="D31" s="8"/>
      <c r="E31" s="9"/>
      <c r="F31" s="9"/>
      <c r="G31" s="9"/>
      <c r="H31" s="9"/>
    </row>
    <row r="32" spans="1:8" x14ac:dyDescent="0.25">
      <c r="A32" s="12"/>
      <c r="B32" s="38" t="s">
        <v>28</v>
      </c>
      <c r="C32" s="13"/>
      <c r="D32" s="8"/>
      <c r="E32" s="9"/>
      <c r="F32" s="9"/>
      <c r="G32" s="9"/>
      <c r="H32" s="9"/>
    </row>
    <row r="33" spans="1:8" ht="25.5" x14ac:dyDescent="0.25">
      <c r="A33" s="14">
        <v>4</v>
      </c>
      <c r="B33" s="14"/>
      <c r="C33" s="36" t="s">
        <v>14</v>
      </c>
      <c r="D33" s="8"/>
      <c r="E33" s="9"/>
      <c r="F33" s="109">
        <f>SUM(F34:F35)</f>
        <v>47924.509999999995</v>
      </c>
      <c r="G33" s="62"/>
      <c r="H33" s="9"/>
    </row>
    <row r="34" spans="1:8" ht="38.25" x14ac:dyDescent="0.25">
      <c r="A34" s="15"/>
      <c r="B34" s="15">
        <v>41</v>
      </c>
      <c r="C34" s="37" t="s">
        <v>15</v>
      </c>
      <c r="D34" s="8"/>
      <c r="E34" s="9"/>
      <c r="F34" s="9"/>
      <c r="G34" s="9"/>
      <c r="H34" s="10"/>
    </row>
    <row r="35" spans="1:8" x14ac:dyDescent="0.25">
      <c r="A35" s="12"/>
      <c r="B35" s="12">
        <v>42</v>
      </c>
      <c r="C35" s="13" t="s">
        <v>74</v>
      </c>
      <c r="D35" s="8"/>
      <c r="E35" s="9"/>
      <c r="F35" s="62">
        <f>'POSEBNI DIO'!G67+'POSEBNI DIO'!G121+'POSEBNI DIO'!G160+'POSEBNI DIO'!G214+'POSEBNI DIO'!G279+'POSEBNI DIO'!G298+'POSEBNI DIO'!G306+'POSEBNI DIO'!G309+'POSEBNI DIO'!G312+'POSEBNI DIO'!G322</f>
        <v>47924.509999999995</v>
      </c>
      <c r="G35" s="62"/>
      <c r="H35" s="9"/>
    </row>
  </sheetData>
  <mergeCells count="5">
    <mergeCell ref="A7:H7"/>
    <mergeCell ref="A20:H20"/>
    <mergeCell ref="A1:H1"/>
    <mergeCell ref="A3:H3"/>
    <mergeCell ref="A5:H5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workbookViewId="0">
      <selection activeCell="C11" sqref="C11"/>
    </sheetView>
  </sheetViews>
  <sheetFormatPr defaultRowHeight="15" x14ac:dyDescent="0.25"/>
  <cols>
    <col min="1" max="1" width="25.28515625" customWidth="1"/>
    <col min="2" max="6" width="15" customWidth="1"/>
    <col min="8" max="8" width="11.7109375" bestFit="1" customWidth="1"/>
  </cols>
  <sheetData>
    <row r="1" spans="1:8" ht="42" customHeight="1" x14ac:dyDescent="0.25">
      <c r="A1" s="174" t="s">
        <v>227</v>
      </c>
      <c r="B1" s="174"/>
      <c r="C1" s="174"/>
      <c r="D1" s="174"/>
      <c r="E1" s="174"/>
      <c r="F1" s="174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174" t="s">
        <v>20</v>
      </c>
      <c r="B3" s="174"/>
      <c r="C3" s="174"/>
      <c r="D3" s="174"/>
      <c r="E3" s="174"/>
      <c r="F3" s="174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174" t="s">
        <v>5</v>
      </c>
      <c r="B5" s="174"/>
      <c r="C5" s="174"/>
      <c r="D5" s="174"/>
      <c r="E5" s="174"/>
      <c r="F5" s="174"/>
    </row>
    <row r="6" spans="1:8" ht="18" x14ac:dyDescent="0.25">
      <c r="A6" s="4"/>
      <c r="B6" s="4"/>
      <c r="C6" s="4"/>
      <c r="D6" s="4"/>
      <c r="E6" s="5"/>
      <c r="F6" s="5"/>
    </row>
    <row r="7" spans="1:8" ht="15.75" customHeight="1" x14ac:dyDescent="0.25">
      <c r="A7" s="174" t="s">
        <v>39</v>
      </c>
      <c r="B7" s="174"/>
      <c r="C7" s="174"/>
      <c r="D7" s="174"/>
      <c r="E7" s="174"/>
      <c r="F7" s="174"/>
    </row>
    <row r="8" spans="1:8" ht="18" x14ac:dyDescent="0.25">
      <c r="A8" s="4"/>
      <c r="B8" s="4"/>
      <c r="C8" s="4"/>
      <c r="D8" s="4"/>
      <c r="E8" s="5"/>
      <c r="F8" s="5"/>
    </row>
    <row r="9" spans="1:8" ht="38.25" x14ac:dyDescent="0.25">
      <c r="A9" s="20" t="s">
        <v>41</v>
      </c>
      <c r="B9" s="19" t="s">
        <v>32</v>
      </c>
      <c r="C9" s="20" t="s">
        <v>33</v>
      </c>
      <c r="D9" s="20" t="s">
        <v>30</v>
      </c>
      <c r="E9" s="20" t="s">
        <v>3</v>
      </c>
      <c r="F9" s="20" t="s">
        <v>31</v>
      </c>
    </row>
    <row r="10" spans="1:8" x14ac:dyDescent="0.25">
      <c r="A10" s="153" t="s">
        <v>0</v>
      </c>
      <c r="B10" s="154"/>
      <c r="C10" s="155"/>
      <c r="D10" s="156">
        <f>D11+D13+D16+D18+D26+D29</f>
        <v>1805158</v>
      </c>
      <c r="E10" s="155"/>
      <c r="F10" s="155"/>
      <c r="H10" s="63"/>
    </row>
    <row r="11" spans="1:8" ht="15.75" customHeight="1" x14ac:dyDescent="0.25">
      <c r="A11" s="151" t="s">
        <v>42</v>
      </c>
      <c r="B11" s="92"/>
      <c r="C11" s="32"/>
      <c r="D11" s="32">
        <f>D12</f>
        <v>184908</v>
      </c>
      <c r="E11" s="32"/>
      <c r="F11" s="32"/>
      <c r="H11" s="63"/>
    </row>
    <row r="12" spans="1:8" x14ac:dyDescent="0.25">
      <c r="A12" s="13" t="s">
        <v>44</v>
      </c>
      <c r="B12" s="8"/>
      <c r="C12" s="9"/>
      <c r="D12" s="9">
        <f>'POSEBNI DIO'!G73+'POSEBNI DIO'!G178+'POSEBNI DIO'!G344+'POSEBNI DIO'!G368</f>
        <v>184908</v>
      </c>
      <c r="E12" s="9"/>
      <c r="F12" s="9"/>
      <c r="H12" s="63"/>
    </row>
    <row r="13" spans="1:8" x14ac:dyDescent="0.25">
      <c r="A13" s="151" t="s">
        <v>45</v>
      </c>
      <c r="B13" s="92"/>
      <c r="C13" s="32"/>
      <c r="D13" s="32">
        <f>SUM(D14:D15)</f>
        <v>7964</v>
      </c>
      <c r="E13" s="88"/>
      <c r="F13" s="88"/>
    </row>
    <row r="14" spans="1:8" x14ac:dyDescent="0.25">
      <c r="A14" s="128" t="s">
        <v>208</v>
      </c>
      <c r="B14" s="8"/>
      <c r="C14" s="9"/>
      <c r="D14" s="9">
        <f>'POSEBNI DIO'!G256+'POSEBNI DIO'!G335</f>
        <v>7300</v>
      </c>
      <c r="E14" s="9"/>
      <c r="F14" s="9"/>
    </row>
    <row r="15" spans="1:8" x14ac:dyDescent="0.25">
      <c r="A15" s="129" t="s">
        <v>209</v>
      </c>
      <c r="B15" s="8"/>
      <c r="C15" s="9"/>
      <c r="D15" s="9">
        <f>'POSEBNI DIO'!G337+'POSEBNI DIO'!G285</f>
        <v>664</v>
      </c>
      <c r="E15" s="9"/>
      <c r="F15" s="9"/>
    </row>
    <row r="16" spans="1:8" x14ac:dyDescent="0.25">
      <c r="A16" s="149" t="s">
        <v>239</v>
      </c>
      <c r="B16" s="92"/>
      <c r="C16" s="32"/>
      <c r="D16" s="32">
        <f>D17</f>
        <v>75490</v>
      </c>
      <c r="E16" s="88"/>
      <c r="F16" s="88"/>
    </row>
    <row r="17" spans="1:8" x14ac:dyDescent="0.25">
      <c r="A17" s="129" t="s">
        <v>215</v>
      </c>
      <c r="B17" s="8"/>
      <c r="C17" s="9"/>
      <c r="D17" s="9">
        <f>'POSEBNI DIO'!G83+'POSEBNI DIO'!G165</f>
        <v>75490</v>
      </c>
      <c r="E17" s="9"/>
      <c r="F17" s="9"/>
    </row>
    <row r="18" spans="1:8" x14ac:dyDescent="0.25">
      <c r="A18" s="149" t="s">
        <v>237</v>
      </c>
      <c r="B18" s="92"/>
      <c r="C18" s="32"/>
      <c r="D18" s="111">
        <f>SUM(D19:D25)</f>
        <v>1527301</v>
      </c>
      <c r="E18" s="88"/>
      <c r="F18" s="88"/>
    </row>
    <row r="19" spans="1:8" x14ac:dyDescent="0.25">
      <c r="A19" s="13" t="s">
        <v>219</v>
      </c>
      <c r="B19" s="8"/>
      <c r="C19" s="9"/>
      <c r="D19" s="9">
        <f>'POSEBNI DIO'!G12+'POSEBNI DIO'!G66+'POSEBNI DIO'!G43</f>
        <v>83718</v>
      </c>
      <c r="E19" s="9"/>
      <c r="F19" s="9"/>
      <c r="H19" s="106"/>
    </row>
    <row r="20" spans="1:8" ht="25.5" customHeight="1" x14ac:dyDescent="0.25">
      <c r="A20" s="130" t="s">
        <v>205</v>
      </c>
      <c r="B20" s="127"/>
      <c r="C20" s="127"/>
      <c r="D20" s="9">
        <f>'POSEBNI DIO'!G354</f>
        <v>55522</v>
      </c>
      <c r="E20" s="9"/>
      <c r="F20" s="9"/>
    </row>
    <row r="21" spans="1:8" ht="25.5" customHeight="1" x14ac:dyDescent="0.25">
      <c r="A21" s="130" t="s">
        <v>218</v>
      </c>
      <c r="B21" s="126"/>
      <c r="C21" s="127"/>
      <c r="D21" s="9">
        <f>'POSEBNI DIO'!G131+'POSEBNI DIO'!G170</f>
        <v>6800</v>
      </c>
      <c r="E21" s="9"/>
      <c r="F21" s="9"/>
    </row>
    <row r="22" spans="1:8" x14ac:dyDescent="0.25">
      <c r="A22" s="129" t="s">
        <v>207</v>
      </c>
      <c r="B22" s="8"/>
      <c r="C22" s="9"/>
      <c r="D22" s="9">
        <f>'POSEBNI DIO'!G51+'POSEBNI DIO'!G187+'POSEBNI DIO'!G331</f>
        <v>1341968</v>
      </c>
      <c r="E22" s="9"/>
      <c r="F22" s="9"/>
    </row>
    <row r="23" spans="1:8" x14ac:dyDescent="0.25">
      <c r="A23" s="129" t="s">
        <v>220</v>
      </c>
      <c r="B23" s="8"/>
      <c r="C23" s="9"/>
      <c r="D23" s="9">
        <f>'POSEBNI DIO'!G214</f>
        <v>14258</v>
      </c>
      <c r="E23" s="9"/>
      <c r="F23" s="9"/>
    </row>
    <row r="24" spans="1:8" x14ac:dyDescent="0.25">
      <c r="A24" s="128" t="s">
        <v>217</v>
      </c>
      <c r="B24" s="8"/>
      <c r="C24" s="9"/>
      <c r="D24" s="9">
        <f>'POSEBNI DIO'!G224</f>
        <v>17600</v>
      </c>
      <c r="E24" s="9"/>
      <c r="F24" s="9"/>
    </row>
    <row r="25" spans="1:8" x14ac:dyDescent="0.25">
      <c r="A25" s="129" t="s">
        <v>206</v>
      </c>
      <c r="B25" s="8"/>
      <c r="C25" s="9"/>
      <c r="D25" s="9">
        <f>'POSEBNI DIO'!G231+'POSEBNI DIO'!G333</f>
        <v>7435</v>
      </c>
      <c r="E25" s="9"/>
      <c r="F25" s="9"/>
    </row>
    <row r="26" spans="1:8" x14ac:dyDescent="0.25">
      <c r="A26" s="149" t="s">
        <v>236</v>
      </c>
      <c r="B26" s="92"/>
      <c r="C26" s="32"/>
      <c r="D26" s="148">
        <f>SUM(D27:D28)</f>
        <v>4085</v>
      </c>
      <c r="E26" s="88"/>
      <c r="F26" s="88"/>
    </row>
    <row r="27" spans="1:8" x14ac:dyDescent="0.25">
      <c r="A27" s="128" t="s">
        <v>221</v>
      </c>
      <c r="B27" s="8"/>
      <c r="C27" s="9"/>
      <c r="D27" s="9">
        <f>'POSEBNI DIO'!G339+'POSEBNI DIO'!G293</f>
        <v>690</v>
      </c>
      <c r="E27" s="9"/>
      <c r="F27" s="9"/>
    </row>
    <row r="28" spans="1:8" x14ac:dyDescent="0.25">
      <c r="A28" s="128" t="s">
        <v>222</v>
      </c>
      <c r="B28" s="8"/>
      <c r="C28" s="9"/>
      <c r="D28" s="9">
        <f>'POSEBNI DIO'!G159+'POSEBNI DIO'!G298</f>
        <v>3395</v>
      </c>
      <c r="E28" s="9"/>
      <c r="F28" s="9"/>
    </row>
    <row r="29" spans="1:8" x14ac:dyDescent="0.25">
      <c r="A29" s="145" t="s">
        <v>210</v>
      </c>
      <c r="B29" s="146"/>
      <c r="C29" s="147"/>
      <c r="D29" s="148">
        <f>'POSEBNI DIO'!G315</f>
        <v>5410</v>
      </c>
      <c r="E29" s="88"/>
      <c r="F29" s="88"/>
    </row>
    <row r="32" spans="1:8" ht="15.75" x14ac:dyDescent="0.25">
      <c r="A32" s="174" t="s">
        <v>40</v>
      </c>
      <c r="B32" s="174"/>
      <c r="C32" s="174"/>
      <c r="D32" s="174"/>
      <c r="E32" s="174"/>
      <c r="F32" s="174"/>
    </row>
    <row r="33" spans="1:6" ht="18" x14ac:dyDescent="0.25">
      <c r="A33" s="4"/>
      <c r="B33" s="4"/>
      <c r="C33" s="4"/>
      <c r="D33" s="4"/>
      <c r="E33" s="5"/>
      <c r="F33" s="5"/>
    </row>
    <row r="34" spans="1:6" ht="30" customHeight="1" x14ac:dyDescent="0.25">
      <c r="A34" s="20" t="s">
        <v>41</v>
      </c>
      <c r="B34" s="19" t="s">
        <v>32</v>
      </c>
      <c r="C34" s="20" t="s">
        <v>33</v>
      </c>
      <c r="D34" s="20" t="s">
        <v>30</v>
      </c>
      <c r="E34" s="20" t="s">
        <v>3</v>
      </c>
      <c r="F34" s="20" t="s">
        <v>31</v>
      </c>
    </row>
    <row r="35" spans="1:6" x14ac:dyDescent="0.25">
      <c r="A35" s="153" t="s">
        <v>1</v>
      </c>
      <c r="B35" s="154"/>
      <c r="C35" s="155"/>
      <c r="D35" s="156">
        <f>D36+D38+D41+D43+D51+D54+D59</f>
        <v>1818133.47</v>
      </c>
      <c r="E35" s="155"/>
      <c r="F35" s="155"/>
    </row>
    <row r="36" spans="1:6" ht="15.75" customHeight="1" x14ac:dyDescent="0.25">
      <c r="A36" s="151" t="s">
        <v>42</v>
      </c>
      <c r="B36" s="92"/>
      <c r="C36" s="32"/>
      <c r="D36" s="32">
        <f>D37</f>
        <v>184908</v>
      </c>
      <c r="E36" s="88"/>
      <c r="F36" s="88"/>
    </row>
    <row r="37" spans="1:6" x14ac:dyDescent="0.25">
      <c r="A37" s="13" t="s">
        <v>44</v>
      </c>
      <c r="B37" s="8"/>
      <c r="C37" s="9"/>
      <c r="D37" s="9">
        <v>184908</v>
      </c>
      <c r="E37" s="9"/>
      <c r="F37" s="9"/>
    </row>
    <row r="38" spans="1:6" x14ac:dyDescent="0.25">
      <c r="A38" s="151" t="s">
        <v>45</v>
      </c>
      <c r="B38" s="92"/>
      <c r="C38" s="32"/>
      <c r="D38" s="32">
        <f>SUM(D39:D40)</f>
        <v>7964</v>
      </c>
      <c r="E38" s="32"/>
      <c r="F38" s="32"/>
    </row>
    <row r="39" spans="1:6" x14ac:dyDescent="0.25">
      <c r="A39" s="128" t="s">
        <v>208</v>
      </c>
      <c r="B39" s="8"/>
      <c r="C39" s="9"/>
      <c r="D39" s="9">
        <v>7300</v>
      </c>
      <c r="E39" s="9"/>
      <c r="F39" s="9"/>
    </row>
    <row r="40" spans="1:6" x14ac:dyDescent="0.25">
      <c r="A40" s="129" t="s">
        <v>209</v>
      </c>
      <c r="B40" s="8"/>
      <c r="C40" s="9"/>
      <c r="D40" s="9">
        <v>664</v>
      </c>
      <c r="E40" s="9"/>
      <c r="F40" s="9"/>
    </row>
    <row r="41" spans="1:6" x14ac:dyDescent="0.25">
      <c r="A41" s="149" t="s">
        <v>239</v>
      </c>
      <c r="B41" s="92"/>
      <c r="C41" s="32"/>
      <c r="D41" s="32">
        <f>D42</f>
        <v>75490</v>
      </c>
      <c r="E41" s="9"/>
      <c r="F41" s="9"/>
    </row>
    <row r="42" spans="1:6" x14ac:dyDescent="0.25">
      <c r="A42" s="129" t="s">
        <v>215</v>
      </c>
      <c r="B42" s="8"/>
      <c r="C42" s="9"/>
      <c r="D42" s="9">
        <v>75490</v>
      </c>
      <c r="E42" s="9"/>
      <c r="F42" s="9"/>
    </row>
    <row r="43" spans="1:6" x14ac:dyDescent="0.25">
      <c r="A43" s="149" t="s">
        <v>237</v>
      </c>
      <c r="B43" s="92"/>
      <c r="C43" s="32"/>
      <c r="D43" s="111">
        <f>SUM(D44:D50)</f>
        <v>1527301</v>
      </c>
      <c r="E43" s="88"/>
      <c r="F43" s="88"/>
    </row>
    <row r="44" spans="1:6" x14ac:dyDescent="0.25">
      <c r="A44" s="13" t="s">
        <v>219</v>
      </c>
      <c r="B44" s="8"/>
      <c r="C44" s="9"/>
      <c r="D44" s="9">
        <v>83718</v>
      </c>
      <c r="E44" s="9"/>
      <c r="F44" s="9"/>
    </row>
    <row r="45" spans="1:6" ht="25.5" customHeight="1" x14ac:dyDescent="0.25">
      <c r="A45" s="130" t="s">
        <v>205</v>
      </c>
      <c r="B45" s="127"/>
      <c r="C45" s="127"/>
      <c r="D45" s="9">
        <v>55522</v>
      </c>
      <c r="E45" s="9"/>
      <c r="F45" s="9"/>
    </row>
    <row r="46" spans="1:6" ht="25.5" customHeight="1" x14ac:dyDescent="0.25">
      <c r="A46" s="130" t="s">
        <v>218</v>
      </c>
      <c r="B46" s="126"/>
      <c r="C46" s="127"/>
      <c r="D46" s="9">
        <v>6800</v>
      </c>
      <c r="E46" s="9"/>
      <c r="F46" s="9"/>
    </row>
    <row r="47" spans="1:6" x14ac:dyDescent="0.25">
      <c r="A47" s="129" t="s">
        <v>207</v>
      </c>
      <c r="B47" s="8"/>
      <c r="C47" s="9"/>
      <c r="D47" s="9">
        <v>1341968</v>
      </c>
      <c r="E47" s="9"/>
      <c r="F47" s="9"/>
    </row>
    <row r="48" spans="1:6" x14ac:dyDescent="0.25">
      <c r="A48" s="129" t="s">
        <v>220</v>
      </c>
      <c r="B48" s="8"/>
      <c r="C48" s="9"/>
      <c r="D48" s="9">
        <v>14258</v>
      </c>
      <c r="E48" s="9"/>
      <c r="F48" s="9"/>
    </row>
    <row r="49" spans="1:6" x14ac:dyDescent="0.25">
      <c r="A49" s="128" t="s">
        <v>217</v>
      </c>
      <c r="B49" s="8"/>
      <c r="C49" s="9"/>
      <c r="D49" s="9">
        <v>17600</v>
      </c>
      <c r="E49" s="9"/>
      <c r="F49" s="9"/>
    </row>
    <row r="50" spans="1:6" x14ac:dyDescent="0.25">
      <c r="A50" s="129" t="s">
        <v>206</v>
      </c>
      <c r="B50" s="8"/>
      <c r="C50" s="9"/>
      <c r="D50" s="9">
        <v>7435</v>
      </c>
      <c r="E50" s="9"/>
      <c r="F50" s="9"/>
    </row>
    <row r="51" spans="1:6" x14ac:dyDescent="0.25">
      <c r="A51" s="149" t="s">
        <v>236</v>
      </c>
      <c r="B51" s="92"/>
      <c r="C51" s="32"/>
      <c r="D51" s="148">
        <f>SUM(D52:D53)</f>
        <v>4085</v>
      </c>
      <c r="E51" s="88"/>
      <c r="F51" s="88"/>
    </row>
    <row r="52" spans="1:6" x14ac:dyDescent="0.25">
      <c r="A52" s="128" t="s">
        <v>221</v>
      </c>
      <c r="B52" s="8"/>
      <c r="C52" s="9"/>
      <c r="D52" s="9">
        <v>690</v>
      </c>
      <c r="E52" s="9"/>
      <c r="F52" s="9"/>
    </row>
    <row r="53" spans="1:6" x14ac:dyDescent="0.25">
      <c r="A53" s="128" t="s">
        <v>222</v>
      </c>
      <c r="B53" s="8"/>
      <c r="C53" s="9"/>
      <c r="D53" s="9">
        <v>3395</v>
      </c>
      <c r="E53" s="9"/>
      <c r="F53" s="9"/>
    </row>
    <row r="54" spans="1:6" x14ac:dyDescent="0.25">
      <c r="A54" s="145" t="s">
        <v>238</v>
      </c>
      <c r="B54" s="146"/>
      <c r="C54" s="147"/>
      <c r="D54" s="150">
        <f>SUM(D55:D58)</f>
        <v>12975.469999999998</v>
      </c>
      <c r="E54" s="88"/>
      <c r="F54" s="88"/>
    </row>
    <row r="55" spans="1:6" x14ac:dyDescent="0.25">
      <c r="A55" s="129" t="s">
        <v>213</v>
      </c>
      <c r="B55" s="8"/>
      <c r="C55" s="9"/>
      <c r="D55" s="62">
        <v>287.88</v>
      </c>
      <c r="E55" s="9"/>
      <c r="F55" s="9"/>
    </row>
    <row r="56" spans="1:6" x14ac:dyDescent="0.25">
      <c r="A56" s="129" t="s">
        <v>214</v>
      </c>
      <c r="B56" s="9"/>
      <c r="C56" s="9"/>
      <c r="D56" s="62">
        <v>12028.63</v>
      </c>
      <c r="E56" s="9"/>
      <c r="F56" s="9"/>
    </row>
    <row r="57" spans="1:6" x14ac:dyDescent="0.25">
      <c r="A57" s="129" t="s">
        <v>211</v>
      </c>
      <c r="B57" s="8"/>
      <c r="C57" s="9"/>
      <c r="D57" s="62">
        <v>158.96</v>
      </c>
      <c r="E57" s="9"/>
      <c r="F57" s="9"/>
    </row>
    <row r="58" spans="1:6" x14ac:dyDescent="0.25">
      <c r="A58" s="128" t="s">
        <v>212</v>
      </c>
      <c r="B58" s="9"/>
      <c r="C58" s="9"/>
      <c r="D58" s="9">
        <v>500</v>
      </c>
      <c r="E58" s="110"/>
      <c r="F58" s="110"/>
    </row>
    <row r="59" spans="1:6" x14ac:dyDescent="0.25">
      <c r="A59" s="145" t="s">
        <v>210</v>
      </c>
      <c r="B59" s="32"/>
      <c r="C59" s="32"/>
      <c r="D59" s="32">
        <v>5410</v>
      </c>
      <c r="E59" s="152"/>
      <c r="F59" s="152"/>
    </row>
  </sheetData>
  <mergeCells count="5">
    <mergeCell ref="A32:F32"/>
    <mergeCell ref="A1:F1"/>
    <mergeCell ref="A3:F3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workbookViewId="0">
      <selection activeCell="D16" sqref="D16"/>
    </sheetView>
  </sheetViews>
  <sheetFormatPr defaultRowHeight="15" x14ac:dyDescent="0.25"/>
  <cols>
    <col min="1" max="1" width="37.7109375" customWidth="1"/>
    <col min="2" max="6" width="20.28515625" customWidth="1"/>
  </cols>
  <sheetData>
    <row r="1" spans="1:6" ht="42" customHeight="1" x14ac:dyDescent="0.25">
      <c r="A1" s="174" t="s">
        <v>227</v>
      </c>
      <c r="B1" s="174"/>
      <c r="C1" s="174"/>
      <c r="D1" s="174"/>
      <c r="E1" s="174"/>
      <c r="F1" s="17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74" t="s">
        <v>20</v>
      </c>
      <c r="B3" s="174"/>
      <c r="C3" s="174"/>
      <c r="D3" s="174"/>
      <c r="E3" s="176"/>
      <c r="F3" s="17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74" t="s">
        <v>5</v>
      </c>
      <c r="B5" s="175"/>
      <c r="C5" s="175"/>
      <c r="D5" s="175"/>
      <c r="E5" s="175"/>
      <c r="F5" s="17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74" t="s">
        <v>16</v>
      </c>
      <c r="B7" s="179"/>
      <c r="C7" s="179"/>
      <c r="D7" s="179"/>
      <c r="E7" s="179"/>
      <c r="F7" s="17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41</v>
      </c>
      <c r="B9" s="19" t="s">
        <v>32</v>
      </c>
      <c r="C9" s="20" t="s">
        <v>33</v>
      </c>
      <c r="D9" s="20" t="s">
        <v>30</v>
      </c>
      <c r="E9" s="20" t="s">
        <v>3</v>
      </c>
      <c r="F9" s="20" t="s">
        <v>31</v>
      </c>
    </row>
    <row r="10" spans="1:6" ht="15.75" customHeight="1" x14ac:dyDescent="0.25">
      <c r="A10" s="11" t="s">
        <v>1</v>
      </c>
      <c r="B10" s="8"/>
      <c r="C10" s="9"/>
      <c r="D10" s="109">
        <f>SUM(D11:D12)</f>
        <v>1818133.47</v>
      </c>
      <c r="E10" s="9"/>
      <c r="F10" s="9"/>
    </row>
    <row r="11" spans="1:6" x14ac:dyDescent="0.25">
      <c r="A11" s="17" t="s">
        <v>223</v>
      </c>
      <c r="B11" s="8"/>
      <c r="C11" s="9"/>
      <c r="D11" s="62">
        <f>'POSEBNI DIO'!G11+'POSEBNI DIO'!G50+'POSEBNI DIO'!G65+'POSEBNI DIO'!G72+'POSEBNI DIO'!G177+'POSEBNI DIO'!G343</f>
        <v>1724104.47</v>
      </c>
      <c r="E11" s="9"/>
      <c r="F11" s="9"/>
    </row>
    <row r="12" spans="1:6" x14ac:dyDescent="0.25">
      <c r="A12" s="16" t="s">
        <v>224</v>
      </c>
      <c r="B12" s="8"/>
      <c r="C12" s="9"/>
      <c r="D12" s="9">
        <f>'POSEBNI DIO'!G42+'POSEBNI DIO'!G164+'POSEBNI DIO'!G328+'POSEBNI DIO'!G367</f>
        <v>94029</v>
      </c>
      <c r="E12" s="9"/>
      <c r="F12" s="9"/>
    </row>
    <row r="13" spans="1:6" x14ac:dyDescent="0.25">
      <c r="A13" s="11"/>
      <c r="B13" s="8"/>
      <c r="C13" s="9"/>
      <c r="D13" s="9"/>
      <c r="E13" s="9"/>
      <c r="F13" s="10"/>
    </row>
    <row r="14" spans="1:6" x14ac:dyDescent="0.25">
      <c r="A14" s="18"/>
      <c r="B14" s="8"/>
      <c r="C14" s="9"/>
      <c r="D14" s="9"/>
      <c r="E14" s="9"/>
      <c r="F14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1" sqref="D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74" t="s">
        <v>34</v>
      </c>
      <c r="B1" s="174"/>
      <c r="C1" s="174"/>
      <c r="D1" s="174"/>
      <c r="E1" s="174"/>
      <c r="F1" s="174"/>
      <c r="G1" s="174"/>
      <c r="H1" s="17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74" t="s">
        <v>20</v>
      </c>
      <c r="B3" s="174"/>
      <c r="C3" s="174"/>
      <c r="D3" s="174"/>
      <c r="E3" s="174"/>
      <c r="F3" s="174"/>
      <c r="G3" s="174"/>
      <c r="H3" s="17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6</v>
      </c>
      <c r="B7" s="19" t="s">
        <v>7</v>
      </c>
      <c r="C7" s="19" t="s">
        <v>29</v>
      </c>
      <c r="D7" s="19" t="s">
        <v>32</v>
      </c>
      <c r="E7" s="20" t="s">
        <v>33</v>
      </c>
      <c r="F7" s="20" t="s">
        <v>30</v>
      </c>
      <c r="G7" s="20" t="s">
        <v>3</v>
      </c>
      <c r="H7" s="20" t="s">
        <v>31</v>
      </c>
    </row>
    <row r="8" spans="1:8" x14ac:dyDescent="0.25">
      <c r="A8" s="39"/>
      <c r="B8" s="40"/>
      <c r="C8" s="41" t="s">
        <v>49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17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24</v>
      </c>
      <c r="D10" s="8"/>
      <c r="E10" s="9"/>
      <c r="F10" s="9"/>
      <c r="G10" s="9"/>
      <c r="H10" s="9"/>
    </row>
    <row r="11" spans="1:8" x14ac:dyDescent="0.25">
      <c r="A11" s="11"/>
      <c r="B11" s="15"/>
      <c r="C11" s="43"/>
      <c r="D11" s="8"/>
      <c r="E11" s="9"/>
      <c r="F11" s="9"/>
      <c r="G11" s="9"/>
      <c r="H11" s="9"/>
    </row>
    <row r="12" spans="1:8" x14ac:dyDescent="0.25">
      <c r="A12" s="11"/>
      <c r="B12" s="15"/>
      <c r="C12" s="41" t="s">
        <v>50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36" t="s">
        <v>18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37" t="s">
        <v>25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7"/>
  <sheetViews>
    <sheetView workbookViewId="0">
      <selection activeCell="A8" sqref="A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74" t="s">
        <v>34</v>
      </c>
      <c r="B1" s="174"/>
      <c r="C1" s="174"/>
      <c r="D1" s="174"/>
      <c r="E1" s="174"/>
      <c r="F1" s="17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74" t="s">
        <v>20</v>
      </c>
      <c r="B3" s="174"/>
      <c r="C3" s="174"/>
      <c r="D3" s="174"/>
      <c r="E3" s="174"/>
      <c r="F3" s="17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74" t="s">
        <v>48</v>
      </c>
      <c r="B5" s="174"/>
      <c r="C5" s="174"/>
      <c r="D5" s="174"/>
      <c r="E5" s="174"/>
      <c r="F5" s="174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20" t="s">
        <v>41</v>
      </c>
      <c r="B7" s="19" t="s">
        <v>32</v>
      </c>
      <c r="C7" s="20" t="s">
        <v>33</v>
      </c>
      <c r="D7" s="20" t="s">
        <v>30</v>
      </c>
      <c r="E7" s="20" t="s">
        <v>3</v>
      </c>
      <c r="F7" s="20" t="s">
        <v>31</v>
      </c>
    </row>
    <row r="8" spans="1:6" x14ac:dyDescent="0.25">
      <c r="A8" s="42" t="s">
        <v>49</v>
      </c>
      <c r="B8" s="40"/>
      <c r="C8" s="39"/>
      <c r="D8" s="39"/>
      <c r="E8" s="39"/>
      <c r="F8" s="39"/>
    </row>
    <row r="9" spans="1:6" ht="25.5" x14ac:dyDescent="0.25">
      <c r="A9" s="11" t="s">
        <v>51</v>
      </c>
      <c r="B9" s="8"/>
      <c r="C9" s="9"/>
      <c r="D9" s="9"/>
      <c r="E9" s="9"/>
      <c r="F9" s="9"/>
    </row>
    <row r="10" spans="1:6" ht="25.5" x14ac:dyDescent="0.25">
      <c r="A10" s="17" t="s">
        <v>58</v>
      </c>
      <c r="B10" s="8"/>
      <c r="C10" s="9"/>
      <c r="D10" s="9"/>
      <c r="E10" s="9"/>
      <c r="F10" s="9"/>
    </row>
    <row r="11" spans="1:6" x14ac:dyDescent="0.25">
      <c r="A11" s="17" t="s">
        <v>28</v>
      </c>
      <c r="B11" s="8"/>
      <c r="C11" s="9"/>
      <c r="D11" s="9"/>
      <c r="E11" s="9"/>
      <c r="F11" s="9"/>
    </row>
    <row r="12" spans="1:6" x14ac:dyDescent="0.25">
      <c r="A12" s="17"/>
      <c r="B12" s="8"/>
      <c r="C12" s="9"/>
      <c r="D12" s="9"/>
      <c r="E12" s="9"/>
      <c r="F12" s="9"/>
    </row>
    <row r="13" spans="1:6" x14ac:dyDescent="0.25">
      <c r="A13" s="42" t="s">
        <v>50</v>
      </c>
      <c r="B13" s="8"/>
      <c r="C13" s="9"/>
      <c r="D13" s="9"/>
      <c r="E13" s="9"/>
      <c r="F13" s="9"/>
    </row>
    <row r="14" spans="1:6" x14ac:dyDescent="0.25">
      <c r="A14" s="11" t="s">
        <v>42</v>
      </c>
      <c r="B14" s="8"/>
      <c r="C14" s="9"/>
      <c r="D14" s="9"/>
      <c r="E14" s="9"/>
      <c r="F14" s="9"/>
    </row>
    <row r="15" spans="1:6" x14ac:dyDescent="0.25">
      <c r="A15" s="13" t="s">
        <v>43</v>
      </c>
      <c r="B15" s="8"/>
      <c r="C15" s="9"/>
      <c r="D15" s="9"/>
      <c r="E15" s="9"/>
      <c r="F15" s="10"/>
    </row>
    <row r="16" spans="1:6" x14ac:dyDescent="0.25">
      <c r="A16" s="11" t="s">
        <v>45</v>
      </c>
      <c r="B16" s="8"/>
      <c r="C16" s="9"/>
      <c r="D16" s="9"/>
      <c r="E16" s="9"/>
      <c r="F16" s="10"/>
    </row>
    <row r="17" spans="1:6" x14ac:dyDescent="0.25">
      <c r="A17" s="13" t="s">
        <v>46</v>
      </c>
      <c r="B17" s="8"/>
      <c r="C17" s="9"/>
      <c r="D17" s="9"/>
      <c r="E17" s="9"/>
      <c r="F17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12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7.5703125" customWidth="1"/>
    <col min="7" max="7" width="20.42578125" customWidth="1"/>
    <col min="8" max="9" width="12.5703125" customWidth="1"/>
    <col min="12" max="12" width="11.7109375" bestFit="1" customWidth="1"/>
  </cols>
  <sheetData>
    <row r="1" spans="1:12" ht="42" customHeight="1" x14ac:dyDescent="0.25">
      <c r="A1" s="174" t="s">
        <v>227</v>
      </c>
      <c r="B1" s="174"/>
      <c r="C1" s="174"/>
      <c r="D1" s="174"/>
      <c r="E1" s="174"/>
      <c r="F1" s="174"/>
      <c r="G1" s="174"/>
      <c r="H1" s="174"/>
      <c r="I1" s="174"/>
    </row>
    <row r="2" spans="1:12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2" ht="18" customHeight="1" x14ac:dyDescent="0.25">
      <c r="A3" s="174" t="s">
        <v>19</v>
      </c>
      <c r="B3" s="175"/>
      <c r="C3" s="175"/>
      <c r="D3" s="175"/>
      <c r="E3" s="175"/>
      <c r="F3" s="175"/>
      <c r="G3" s="175"/>
      <c r="H3" s="175"/>
      <c r="I3" s="175"/>
    </row>
    <row r="4" spans="1:12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2" ht="38.25" x14ac:dyDescent="0.25">
      <c r="A5" s="225" t="s">
        <v>21</v>
      </c>
      <c r="B5" s="226"/>
      <c r="C5" s="227"/>
      <c r="D5" s="19" t="s">
        <v>22</v>
      </c>
      <c r="E5" s="19" t="s">
        <v>32</v>
      </c>
      <c r="F5" s="20" t="s">
        <v>33</v>
      </c>
      <c r="G5" s="20" t="s">
        <v>30</v>
      </c>
      <c r="H5" s="20" t="s">
        <v>3</v>
      </c>
      <c r="I5" s="20" t="s">
        <v>31</v>
      </c>
    </row>
    <row r="6" spans="1:12" ht="25.5" customHeight="1" x14ac:dyDescent="0.25">
      <c r="A6" s="231" t="s">
        <v>78</v>
      </c>
      <c r="B6" s="232"/>
      <c r="C6" s="233"/>
      <c r="D6" s="25" t="s">
        <v>82</v>
      </c>
      <c r="E6" s="8"/>
      <c r="F6" s="9"/>
      <c r="G6" s="62">
        <f>G7</f>
        <v>1818133.47</v>
      </c>
      <c r="H6" s="9"/>
      <c r="I6" s="9"/>
    </row>
    <row r="7" spans="1:12" ht="27.75" customHeight="1" x14ac:dyDescent="0.25">
      <c r="A7" s="234" t="s">
        <v>81</v>
      </c>
      <c r="B7" s="235"/>
      <c r="C7" s="236"/>
      <c r="D7" s="121" t="s">
        <v>115</v>
      </c>
      <c r="E7" s="122"/>
      <c r="F7" s="123"/>
      <c r="G7" s="124">
        <f>G8+G365</f>
        <v>1818133.47</v>
      </c>
      <c r="H7" s="9"/>
      <c r="I7" s="9"/>
      <c r="L7" s="63"/>
    </row>
    <row r="8" spans="1:12" ht="27.75" customHeight="1" x14ac:dyDescent="0.25">
      <c r="A8" s="228" t="s">
        <v>203</v>
      </c>
      <c r="B8" s="229"/>
      <c r="C8" s="230"/>
      <c r="D8" s="113" t="s">
        <v>204</v>
      </c>
      <c r="E8" s="114"/>
      <c r="F8" s="115"/>
      <c r="G8" s="118">
        <f>G9+G70</f>
        <v>1806133.47</v>
      </c>
      <c r="H8" s="9"/>
      <c r="I8" s="9"/>
    </row>
    <row r="9" spans="1:12" ht="25.5" x14ac:dyDescent="0.25">
      <c r="A9" s="237" t="s">
        <v>79</v>
      </c>
      <c r="B9" s="238"/>
      <c r="C9" s="239"/>
      <c r="D9" s="89" t="s">
        <v>80</v>
      </c>
      <c r="E9" s="90"/>
      <c r="F9" s="91"/>
      <c r="G9" s="119">
        <f>G10+G49+G64</f>
        <v>1339918</v>
      </c>
      <c r="H9" s="9"/>
      <c r="I9" s="9"/>
    </row>
    <row r="10" spans="1:12" x14ac:dyDescent="0.25">
      <c r="A10" s="213" t="s">
        <v>83</v>
      </c>
      <c r="B10" s="214"/>
      <c r="C10" s="215"/>
      <c r="D10" s="86" t="s">
        <v>84</v>
      </c>
      <c r="E10" s="87"/>
      <c r="F10" s="88"/>
      <c r="G10" s="32">
        <f>G11+G42</f>
        <v>83318</v>
      </c>
      <c r="H10" s="9"/>
      <c r="I10" s="9"/>
    </row>
    <row r="11" spans="1:12" ht="15" customHeight="1" x14ac:dyDescent="0.25">
      <c r="A11" s="186" t="s">
        <v>116</v>
      </c>
      <c r="B11" s="187"/>
      <c r="C11" s="188"/>
      <c r="D11" s="93" t="s">
        <v>117</v>
      </c>
      <c r="E11" s="94"/>
      <c r="F11" s="95"/>
      <c r="G11" s="95">
        <f>G13</f>
        <v>74524</v>
      </c>
      <c r="H11" s="9"/>
      <c r="I11" s="10"/>
    </row>
    <row r="12" spans="1:12" ht="15" customHeight="1" x14ac:dyDescent="0.25">
      <c r="A12" s="180" t="s">
        <v>85</v>
      </c>
      <c r="B12" s="181"/>
      <c r="C12" s="182"/>
      <c r="D12" s="72" t="s">
        <v>86</v>
      </c>
      <c r="E12" s="68"/>
      <c r="F12" s="69"/>
      <c r="G12" s="69">
        <f>G11</f>
        <v>74524</v>
      </c>
      <c r="H12" s="9"/>
      <c r="I12" s="10"/>
    </row>
    <row r="13" spans="1:12" x14ac:dyDescent="0.25">
      <c r="A13" s="183">
        <v>3</v>
      </c>
      <c r="B13" s="184"/>
      <c r="C13" s="185"/>
      <c r="D13" s="25" t="s">
        <v>12</v>
      </c>
      <c r="E13" s="68"/>
      <c r="F13" s="69"/>
      <c r="G13" s="69">
        <f>G14+G38</f>
        <v>74524</v>
      </c>
      <c r="H13" s="9"/>
      <c r="I13" s="10"/>
    </row>
    <row r="14" spans="1:12" x14ac:dyDescent="0.25">
      <c r="A14" s="183">
        <v>32</v>
      </c>
      <c r="B14" s="184"/>
      <c r="C14" s="185"/>
      <c r="D14" s="25" t="s">
        <v>23</v>
      </c>
      <c r="E14" s="68"/>
      <c r="F14" s="69"/>
      <c r="G14" s="69">
        <f>SUM(G15:G37)</f>
        <v>74524</v>
      </c>
      <c r="H14" s="69"/>
      <c r="I14" s="70"/>
    </row>
    <row r="15" spans="1:12" hidden="1" x14ac:dyDescent="0.25">
      <c r="A15" s="189">
        <v>3211</v>
      </c>
      <c r="B15" s="190"/>
      <c r="C15" s="191"/>
      <c r="D15" s="24" t="s">
        <v>87</v>
      </c>
      <c r="E15" s="8"/>
      <c r="F15" s="9"/>
      <c r="G15" s="9">
        <v>1950</v>
      </c>
      <c r="H15" s="9"/>
      <c r="I15" s="10"/>
    </row>
    <row r="16" spans="1:12" hidden="1" x14ac:dyDescent="0.25">
      <c r="A16" s="189">
        <v>3212</v>
      </c>
      <c r="B16" s="190"/>
      <c r="C16" s="191"/>
      <c r="D16" s="24" t="s">
        <v>88</v>
      </c>
      <c r="E16" s="8"/>
      <c r="F16" s="9"/>
      <c r="G16" s="9">
        <v>0</v>
      </c>
      <c r="H16" s="9"/>
      <c r="I16" s="10"/>
    </row>
    <row r="17" spans="1:12" hidden="1" x14ac:dyDescent="0.25">
      <c r="A17" s="189">
        <v>3213</v>
      </c>
      <c r="B17" s="190"/>
      <c r="C17" s="191"/>
      <c r="D17" s="24" t="s">
        <v>89</v>
      </c>
      <c r="E17" s="8"/>
      <c r="F17" s="9"/>
      <c r="G17" s="9">
        <v>560</v>
      </c>
      <c r="H17" s="9"/>
      <c r="I17" s="10"/>
    </row>
    <row r="18" spans="1:12" hidden="1" x14ac:dyDescent="0.25">
      <c r="A18" s="189">
        <v>3214</v>
      </c>
      <c r="B18" s="190"/>
      <c r="C18" s="191"/>
      <c r="D18" s="24" t="s">
        <v>90</v>
      </c>
      <c r="E18" s="8"/>
      <c r="F18" s="9"/>
      <c r="G18" s="9">
        <v>66</v>
      </c>
      <c r="H18" s="9"/>
      <c r="I18" s="10"/>
    </row>
    <row r="19" spans="1:12" hidden="1" x14ac:dyDescent="0.25">
      <c r="A19" s="189">
        <v>3221</v>
      </c>
      <c r="B19" s="190"/>
      <c r="C19" s="191"/>
      <c r="D19" s="24" t="s">
        <v>91</v>
      </c>
      <c r="E19" s="8"/>
      <c r="F19" s="9"/>
      <c r="G19" s="9">
        <v>3501</v>
      </c>
      <c r="H19" s="9"/>
      <c r="I19" s="10"/>
    </row>
    <row r="20" spans="1:12" ht="16.5" hidden="1" x14ac:dyDescent="0.25">
      <c r="A20" s="189">
        <v>3223</v>
      </c>
      <c r="B20" s="190"/>
      <c r="C20" s="191"/>
      <c r="D20" s="24" t="s">
        <v>93</v>
      </c>
      <c r="E20" s="8"/>
      <c r="F20" s="9"/>
      <c r="G20" s="9">
        <v>43100</v>
      </c>
      <c r="H20" s="9"/>
      <c r="I20" s="10"/>
      <c r="L20" s="64"/>
    </row>
    <row r="21" spans="1:12" ht="16.5" hidden="1" x14ac:dyDescent="0.25">
      <c r="A21" s="189">
        <v>3224</v>
      </c>
      <c r="B21" s="190"/>
      <c r="C21" s="191"/>
      <c r="D21" s="24" t="s">
        <v>94</v>
      </c>
      <c r="E21" s="8"/>
      <c r="F21" s="9"/>
      <c r="G21" s="9">
        <v>1400</v>
      </c>
      <c r="H21" s="9"/>
      <c r="I21" s="10"/>
      <c r="L21" s="64"/>
    </row>
    <row r="22" spans="1:12" ht="16.5" hidden="1" x14ac:dyDescent="0.25">
      <c r="A22" s="189">
        <v>3225</v>
      </c>
      <c r="B22" s="190"/>
      <c r="C22" s="191"/>
      <c r="D22" s="24" t="s">
        <v>95</v>
      </c>
      <c r="E22" s="8"/>
      <c r="F22" s="9"/>
      <c r="G22" s="9">
        <v>900</v>
      </c>
      <c r="H22" s="9"/>
      <c r="I22" s="10"/>
      <c r="L22" s="64"/>
    </row>
    <row r="23" spans="1:12" ht="16.5" hidden="1" x14ac:dyDescent="0.25">
      <c r="A23" s="189">
        <v>3227</v>
      </c>
      <c r="B23" s="190"/>
      <c r="C23" s="191"/>
      <c r="D23" s="24" t="s">
        <v>96</v>
      </c>
      <c r="E23" s="8"/>
      <c r="F23" s="9"/>
      <c r="G23" s="9">
        <v>400</v>
      </c>
      <c r="H23" s="9"/>
      <c r="I23" s="10"/>
      <c r="L23" s="64"/>
    </row>
    <row r="24" spans="1:12" ht="16.5" hidden="1" x14ac:dyDescent="0.25">
      <c r="A24" s="189">
        <v>3231</v>
      </c>
      <c r="B24" s="190"/>
      <c r="C24" s="191"/>
      <c r="D24" s="24" t="s">
        <v>97</v>
      </c>
      <c r="E24" s="8"/>
      <c r="F24" s="9"/>
      <c r="G24" s="9">
        <v>3200</v>
      </c>
      <c r="H24" s="9"/>
      <c r="I24" s="10"/>
      <c r="L24" s="64"/>
    </row>
    <row r="25" spans="1:12" ht="16.5" hidden="1" x14ac:dyDescent="0.25">
      <c r="A25" s="189">
        <v>3232</v>
      </c>
      <c r="B25" s="190"/>
      <c r="C25" s="191"/>
      <c r="D25" s="24" t="s">
        <v>98</v>
      </c>
      <c r="E25" s="8"/>
      <c r="F25" s="9"/>
      <c r="G25" s="9">
        <v>5100</v>
      </c>
      <c r="H25" s="9"/>
      <c r="I25" s="10"/>
      <c r="L25" s="64"/>
    </row>
    <row r="26" spans="1:12" ht="16.5" hidden="1" x14ac:dyDescent="0.25">
      <c r="A26" s="189">
        <v>3233</v>
      </c>
      <c r="B26" s="190"/>
      <c r="C26" s="191"/>
      <c r="D26" s="24" t="s">
        <v>99</v>
      </c>
      <c r="E26" s="8"/>
      <c r="F26" s="9"/>
      <c r="G26" s="9">
        <v>1</v>
      </c>
      <c r="H26" s="9"/>
      <c r="I26" s="10"/>
      <c r="L26" s="64"/>
    </row>
    <row r="27" spans="1:12" ht="16.5" hidden="1" x14ac:dyDescent="0.25">
      <c r="A27" s="189">
        <v>3234</v>
      </c>
      <c r="B27" s="190"/>
      <c r="C27" s="191"/>
      <c r="D27" s="24" t="s">
        <v>100</v>
      </c>
      <c r="E27" s="8"/>
      <c r="F27" s="9"/>
      <c r="G27" s="9">
        <v>4400</v>
      </c>
      <c r="H27" s="9"/>
      <c r="I27" s="10"/>
      <c r="L27" s="64"/>
    </row>
    <row r="28" spans="1:12" ht="16.5" hidden="1" x14ac:dyDescent="0.25">
      <c r="A28" s="189">
        <v>3235</v>
      </c>
      <c r="B28" s="190"/>
      <c r="C28" s="191"/>
      <c r="D28" s="24" t="s">
        <v>101</v>
      </c>
      <c r="E28" s="8"/>
      <c r="F28" s="9"/>
      <c r="G28" s="9">
        <v>2000</v>
      </c>
      <c r="H28" s="9"/>
      <c r="I28" s="10"/>
      <c r="L28" s="64"/>
    </row>
    <row r="29" spans="1:12" ht="16.5" hidden="1" x14ac:dyDescent="0.25">
      <c r="A29" s="189">
        <v>3236</v>
      </c>
      <c r="B29" s="190"/>
      <c r="C29" s="191"/>
      <c r="D29" s="24" t="s">
        <v>102</v>
      </c>
      <c r="E29" s="8"/>
      <c r="F29" s="9"/>
      <c r="G29" s="9">
        <v>2967</v>
      </c>
      <c r="H29" s="9"/>
      <c r="I29" s="10"/>
      <c r="L29" s="64"/>
    </row>
    <row r="30" spans="1:12" ht="16.5" hidden="1" x14ac:dyDescent="0.25">
      <c r="A30" s="189">
        <v>3237</v>
      </c>
      <c r="B30" s="190"/>
      <c r="C30" s="191"/>
      <c r="D30" s="24" t="s">
        <v>103</v>
      </c>
      <c r="E30" s="8"/>
      <c r="F30" s="9"/>
      <c r="G30" s="9">
        <v>1100</v>
      </c>
      <c r="H30" s="9"/>
      <c r="I30" s="10"/>
      <c r="L30" s="64"/>
    </row>
    <row r="31" spans="1:12" ht="16.5" hidden="1" x14ac:dyDescent="0.25">
      <c r="A31" s="189">
        <v>3238</v>
      </c>
      <c r="B31" s="190"/>
      <c r="C31" s="191"/>
      <c r="D31" s="24" t="s">
        <v>104</v>
      </c>
      <c r="E31" s="8"/>
      <c r="F31" s="9"/>
      <c r="G31" s="9">
        <v>1145</v>
      </c>
      <c r="H31" s="9"/>
      <c r="I31" s="10"/>
      <c r="L31" s="64"/>
    </row>
    <row r="32" spans="1:12" ht="16.5" hidden="1" x14ac:dyDescent="0.25">
      <c r="A32" s="189">
        <v>3239</v>
      </c>
      <c r="B32" s="190"/>
      <c r="C32" s="191"/>
      <c r="D32" s="24" t="s">
        <v>105</v>
      </c>
      <c r="E32" s="8"/>
      <c r="F32" s="9"/>
      <c r="G32" s="9">
        <v>20</v>
      </c>
      <c r="H32" s="9"/>
      <c r="I32" s="10"/>
      <c r="L32" s="64"/>
    </row>
    <row r="33" spans="1:12" ht="16.5" hidden="1" x14ac:dyDescent="0.25">
      <c r="A33" s="189">
        <v>3292</v>
      </c>
      <c r="B33" s="190"/>
      <c r="C33" s="191"/>
      <c r="D33" s="24" t="s">
        <v>106</v>
      </c>
      <c r="E33" s="8"/>
      <c r="F33" s="9"/>
      <c r="G33" s="9">
        <v>1600</v>
      </c>
      <c r="H33" s="9"/>
      <c r="I33" s="10"/>
      <c r="L33" s="64"/>
    </row>
    <row r="34" spans="1:12" ht="16.5" hidden="1" x14ac:dyDescent="0.25">
      <c r="A34" s="189">
        <v>3293</v>
      </c>
      <c r="B34" s="190"/>
      <c r="C34" s="191"/>
      <c r="D34" s="24" t="s">
        <v>107</v>
      </c>
      <c r="E34" s="8"/>
      <c r="F34" s="9"/>
      <c r="G34" s="9">
        <v>10</v>
      </c>
      <c r="H34" s="9"/>
      <c r="I34" s="10"/>
      <c r="L34" s="64"/>
    </row>
    <row r="35" spans="1:12" ht="16.5" hidden="1" x14ac:dyDescent="0.25">
      <c r="A35" s="189">
        <v>3294</v>
      </c>
      <c r="B35" s="190"/>
      <c r="C35" s="191"/>
      <c r="D35" s="24" t="s">
        <v>108</v>
      </c>
      <c r="E35" s="8"/>
      <c r="F35" s="9"/>
      <c r="G35" s="9">
        <v>173</v>
      </c>
      <c r="H35" s="9"/>
      <c r="I35" s="10"/>
      <c r="L35" s="64"/>
    </row>
    <row r="36" spans="1:12" ht="16.5" hidden="1" x14ac:dyDescent="0.25">
      <c r="A36" s="189">
        <v>3295</v>
      </c>
      <c r="B36" s="190"/>
      <c r="C36" s="191"/>
      <c r="D36" s="24" t="s">
        <v>109</v>
      </c>
      <c r="E36" s="8"/>
      <c r="F36" s="9"/>
      <c r="G36" s="9">
        <v>930</v>
      </c>
      <c r="H36" s="9"/>
      <c r="I36" s="10"/>
      <c r="L36" s="64"/>
    </row>
    <row r="37" spans="1:12" ht="16.5" hidden="1" x14ac:dyDescent="0.25">
      <c r="A37" s="189">
        <v>3299</v>
      </c>
      <c r="B37" s="190"/>
      <c r="C37" s="191"/>
      <c r="D37" s="24" t="s">
        <v>110</v>
      </c>
      <c r="E37" s="8"/>
      <c r="F37" s="9"/>
      <c r="G37" s="9">
        <v>1</v>
      </c>
      <c r="H37" s="9"/>
      <c r="I37" s="10"/>
      <c r="L37" s="64"/>
    </row>
    <row r="38" spans="1:12" ht="16.5" x14ac:dyDescent="0.25">
      <c r="A38" s="183">
        <v>34</v>
      </c>
      <c r="B38" s="184"/>
      <c r="C38" s="185"/>
      <c r="D38" s="25" t="s">
        <v>73</v>
      </c>
      <c r="E38" s="68"/>
      <c r="F38" s="69"/>
      <c r="G38" s="69">
        <f>SUM(G39:G41)</f>
        <v>0</v>
      </c>
      <c r="H38" s="69"/>
      <c r="I38" s="70"/>
      <c r="L38" s="64"/>
    </row>
    <row r="39" spans="1:12" ht="16.5" hidden="1" x14ac:dyDescent="0.25">
      <c r="A39" s="189">
        <v>3431</v>
      </c>
      <c r="B39" s="190"/>
      <c r="C39" s="191"/>
      <c r="D39" s="24" t="s">
        <v>111</v>
      </c>
      <c r="E39" s="8"/>
      <c r="F39" s="9"/>
      <c r="G39" s="9">
        <v>0</v>
      </c>
      <c r="H39" s="9"/>
      <c r="I39" s="10"/>
      <c r="L39" s="64"/>
    </row>
    <row r="40" spans="1:12" ht="16.5" hidden="1" x14ac:dyDescent="0.25">
      <c r="A40" s="189">
        <v>3432</v>
      </c>
      <c r="B40" s="190"/>
      <c r="C40" s="191"/>
      <c r="D40" s="24" t="s">
        <v>112</v>
      </c>
      <c r="E40" s="8"/>
      <c r="F40" s="9"/>
      <c r="G40" s="9">
        <v>0</v>
      </c>
      <c r="H40" s="9"/>
      <c r="I40" s="10"/>
      <c r="L40" s="64"/>
    </row>
    <row r="41" spans="1:12" ht="16.5" hidden="1" x14ac:dyDescent="0.25">
      <c r="A41" s="189">
        <v>3433</v>
      </c>
      <c r="B41" s="190"/>
      <c r="C41" s="191"/>
      <c r="D41" s="24" t="s">
        <v>113</v>
      </c>
      <c r="E41" s="8"/>
      <c r="F41" s="9"/>
      <c r="G41" s="9">
        <v>0</v>
      </c>
      <c r="H41" s="9"/>
      <c r="I41" s="10"/>
      <c r="L41" s="64"/>
    </row>
    <row r="42" spans="1:12" ht="15" customHeight="1" x14ac:dyDescent="0.25">
      <c r="A42" s="186" t="s">
        <v>118</v>
      </c>
      <c r="B42" s="187"/>
      <c r="C42" s="188"/>
      <c r="D42" s="93" t="s">
        <v>119</v>
      </c>
      <c r="E42" s="94"/>
      <c r="F42" s="95"/>
      <c r="G42" s="95">
        <f>G44</f>
        <v>8794</v>
      </c>
      <c r="H42" s="9"/>
      <c r="I42" s="10"/>
      <c r="L42" s="64"/>
    </row>
    <row r="43" spans="1:12" ht="15" customHeight="1" x14ac:dyDescent="0.25">
      <c r="A43" s="180" t="s">
        <v>85</v>
      </c>
      <c r="B43" s="181"/>
      <c r="C43" s="182"/>
      <c r="D43" s="72" t="s">
        <v>86</v>
      </c>
      <c r="E43" s="68"/>
      <c r="F43" s="69"/>
      <c r="G43" s="69">
        <f>G42</f>
        <v>8794</v>
      </c>
      <c r="H43" s="9"/>
      <c r="I43" s="10"/>
    </row>
    <row r="44" spans="1:12" x14ac:dyDescent="0.25">
      <c r="A44" s="183">
        <v>3</v>
      </c>
      <c r="B44" s="184"/>
      <c r="C44" s="185"/>
      <c r="D44" s="25" t="s">
        <v>12</v>
      </c>
      <c r="E44" s="68"/>
      <c r="F44" s="69"/>
      <c r="G44" s="69">
        <f>G45</f>
        <v>8794</v>
      </c>
      <c r="H44" s="9"/>
      <c r="I44" s="10"/>
    </row>
    <row r="45" spans="1:12" x14ac:dyDescent="0.25">
      <c r="A45" s="183">
        <v>32</v>
      </c>
      <c r="B45" s="184"/>
      <c r="C45" s="185"/>
      <c r="D45" s="25" t="s">
        <v>23</v>
      </c>
      <c r="E45" s="68"/>
      <c r="F45" s="69"/>
      <c r="G45" s="69">
        <f>SUM(G46:G47)</f>
        <v>8794</v>
      </c>
      <c r="H45" s="69"/>
      <c r="I45" s="70"/>
    </row>
    <row r="46" spans="1:12" hidden="1" x14ac:dyDescent="0.25">
      <c r="A46" s="189">
        <v>3222</v>
      </c>
      <c r="B46" s="190"/>
      <c r="C46" s="191"/>
      <c r="D46" s="24" t="s">
        <v>92</v>
      </c>
      <c r="E46" s="8"/>
      <c r="F46" s="9"/>
      <c r="G46" s="9">
        <v>14</v>
      </c>
      <c r="H46" s="9"/>
      <c r="I46" s="10"/>
    </row>
    <row r="47" spans="1:12" ht="16.5" hidden="1" x14ac:dyDescent="0.25">
      <c r="A47" s="189">
        <v>3231</v>
      </c>
      <c r="B47" s="190"/>
      <c r="C47" s="191"/>
      <c r="D47" s="24" t="s">
        <v>97</v>
      </c>
      <c r="E47" s="8"/>
      <c r="F47" s="9"/>
      <c r="G47" s="9">
        <v>8780</v>
      </c>
      <c r="H47" s="9"/>
      <c r="I47" s="10"/>
      <c r="L47" s="64"/>
    </row>
    <row r="48" spans="1:12" ht="16.5" x14ac:dyDescent="0.25">
      <c r="A48" s="65"/>
      <c r="B48" s="66"/>
      <c r="C48" s="67"/>
      <c r="D48" s="24"/>
      <c r="E48" s="8"/>
      <c r="F48" s="9"/>
      <c r="G48" s="9"/>
      <c r="H48" s="9"/>
      <c r="I48" s="10"/>
      <c r="L48" s="71"/>
    </row>
    <row r="49" spans="1:12" s="76" customFormat="1" ht="23.25" customHeight="1" x14ac:dyDescent="0.25">
      <c r="A49" s="213" t="s">
        <v>122</v>
      </c>
      <c r="B49" s="214"/>
      <c r="C49" s="215"/>
      <c r="D49" s="86" t="s">
        <v>123</v>
      </c>
      <c r="E49" s="92"/>
      <c r="F49" s="32"/>
      <c r="G49" s="32">
        <f>G52</f>
        <v>1256200</v>
      </c>
      <c r="H49" s="69"/>
      <c r="I49" s="70"/>
      <c r="L49" s="77"/>
    </row>
    <row r="50" spans="1:12" s="76" customFormat="1" ht="15" customHeight="1" x14ac:dyDescent="0.25">
      <c r="A50" s="186" t="s">
        <v>116</v>
      </c>
      <c r="B50" s="187"/>
      <c r="C50" s="188"/>
      <c r="D50" s="93" t="s">
        <v>117</v>
      </c>
      <c r="E50" s="94"/>
      <c r="F50" s="95"/>
      <c r="G50" s="95">
        <f>G52</f>
        <v>1256200</v>
      </c>
      <c r="H50" s="69"/>
      <c r="I50" s="70"/>
    </row>
    <row r="51" spans="1:12" s="76" customFormat="1" ht="15" customHeight="1" x14ac:dyDescent="0.25">
      <c r="A51" s="180" t="s">
        <v>154</v>
      </c>
      <c r="B51" s="181"/>
      <c r="C51" s="182"/>
      <c r="D51" s="72" t="s">
        <v>155</v>
      </c>
      <c r="E51" s="68"/>
      <c r="F51" s="69"/>
      <c r="G51" s="69">
        <f>G52</f>
        <v>1256200</v>
      </c>
      <c r="H51" s="69"/>
      <c r="I51" s="70"/>
    </row>
    <row r="52" spans="1:12" s="76" customFormat="1" ht="15" customHeight="1" x14ac:dyDescent="0.25">
      <c r="A52" s="183">
        <v>3</v>
      </c>
      <c r="B52" s="184"/>
      <c r="C52" s="185"/>
      <c r="D52" s="25" t="s">
        <v>12</v>
      </c>
      <c r="E52" s="68"/>
      <c r="F52" s="69"/>
      <c r="G52" s="69">
        <f>G53+G59</f>
        <v>1256200</v>
      </c>
      <c r="H52" s="69"/>
      <c r="I52" s="70"/>
    </row>
    <row r="53" spans="1:12" s="76" customFormat="1" ht="15" customHeight="1" x14ac:dyDescent="0.25">
      <c r="A53" s="198">
        <v>31</v>
      </c>
      <c r="B53" s="199"/>
      <c r="C53" s="200"/>
      <c r="D53" s="72" t="s">
        <v>13</v>
      </c>
      <c r="E53" s="68"/>
      <c r="F53" s="69"/>
      <c r="G53" s="69">
        <f>SUM(G54:G58)</f>
        <v>1235500</v>
      </c>
      <c r="H53" s="69"/>
      <c r="I53" s="70"/>
    </row>
    <row r="54" spans="1:12" ht="16.5" hidden="1" x14ac:dyDescent="0.25">
      <c r="A54" s="192">
        <v>3111</v>
      </c>
      <c r="B54" s="193"/>
      <c r="C54" s="194"/>
      <c r="D54" s="79" t="s">
        <v>124</v>
      </c>
      <c r="E54" s="8"/>
      <c r="F54" s="9"/>
      <c r="G54" s="84">
        <v>945000</v>
      </c>
      <c r="H54" s="9"/>
      <c r="I54" s="10"/>
      <c r="L54" s="64"/>
    </row>
    <row r="55" spans="1:12" ht="16.5" hidden="1" x14ac:dyDescent="0.25">
      <c r="A55" s="192">
        <v>3113</v>
      </c>
      <c r="B55" s="193"/>
      <c r="C55" s="194"/>
      <c r="D55" s="79" t="s">
        <v>140</v>
      </c>
      <c r="E55" s="8"/>
      <c r="F55" s="9"/>
      <c r="G55" s="9">
        <v>35000</v>
      </c>
      <c r="H55" s="9"/>
      <c r="I55" s="10"/>
      <c r="L55" s="64"/>
    </row>
    <row r="56" spans="1:12" ht="16.5" hidden="1" x14ac:dyDescent="0.25">
      <c r="A56" s="192">
        <v>3114</v>
      </c>
      <c r="B56" s="193"/>
      <c r="C56" s="194"/>
      <c r="D56" s="80" t="s">
        <v>139</v>
      </c>
      <c r="E56" s="8"/>
      <c r="F56" s="9"/>
      <c r="G56" s="84">
        <v>19800</v>
      </c>
      <c r="H56" s="9"/>
      <c r="I56" s="10"/>
      <c r="L56" s="64"/>
    </row>
    <row r="57" spans="1:12" ht="16.5" hidden="1" x14ac:dyDescent="0.25">
      <c r="A57" s="192">
        <v>3121</v>
      </c>
      <c r="B57" s="193"/>
      <c r="C57" s="194"/>
      <c r="D57" s="79" t="s">
        <v>126</v>
      </c>
      <c r="E57" s="8"/>
      <c r="F57" s="9"/>
      <c r="G57" s="84">
        <v>70700</v>
      </c>
      <c r="H57" s="9"/>
      <c r="I57" s="10"/>
      <c r="L57" s="64"/>
    </row>
    <row r="58" spans="1:12" ht="16.5" hidden="1" x14ac:dyDescent="0.25">
      <c r="A58" s="192">
        <v>3132</v>
      </c>
      <c r="B58" s="193"/>
      <c r="C58" s="194"/>
      <c r="D58" s="79" t="s">
        <v>127</v>
      </c>
      <c r="E58" s="8"/>
      <c r="F58" s="9"/>
      <c r="G58" s="84">
        <v>165000</v>
      </c>
      <c r="H58" s="9"/>
      <c r="I58" s="10"/>
      <c r="L58" s="64"/>
    </row>
    <row r="59" spans="1:12" s="76" customFormat="1" ht="16.5" x14ac:dyDescent="0.25">
      <c r="A59" s="183">
        <v>32</v>
      </c>
      <c r="B59" s="184"/>
      <c r="C59" s="185"/>
      <c r="D59" s="25" t="s">
        <v>23</v>
      </c>
      <c r="E59" s="68"/>
      <c r="F59" s="69"/>
      <c r="G59" s="69">
        <f>SUM(G60:G62)</f>
        <v>20700</v>
      </c>
      <c r="H59" s="69"/>
      <c r="I59" s="70"/>
      <c r="L59" s="78"/>
    </row>
    <row r="60" spans="1:12" ht="16.5" hidden="1" x14ac:dyDescent="0.25">
      <c r="A60" s="189">
        <v>3211</v>
      </c>
      <c r="B60" s="190"/>
      <c r="C60" s="191"/>
      <c r="D60" s="24" t="s">
        <v>87</v>
      </c>
      <c r="E60" s="8"/>
      <c r="F60" s="9"/>
      <c r="G60" s="9">
        <v>100</v>
      </c>
      <c r="H60" s="9"/>
      <c r="I60" s="10"/>
      <c r="L60" s="64"/>
    </row>
    <row r="61" spans="1:12" ht="16.5" hidden="1" x14ac:dyDescent="0.25">
      <c r="A61" s="189">
        <v>3212</v>
      </c>
      <c r="B61" s="190"/>
      <c r="C61" s="191"/>
      <c r="D61" s="24" t="s">
        <v>88</v>
      </c>
      <c r="E61" s="8"/>
      <c r="F61" s="9"/>
      <c r="G61" s="84">
        <v>18000</v>
      </c>
      <c r="H61" s="9"/>
      <c r="I61" s="10"/>
      <c r="L61" s="64"/>
    </row>
    <row r="62" spans="1:12" ht="16.5" hidden="1" x14ac:dyDescent="0.25">
      <c r="A62" s="189">
        <v>3295</v>
      </c>
      <c r="B62" s="190"/>
      <c r="C62" s="191"/>
      <c r="D62" s="24" t="s">
        <v>109</v>
      </c>
      <c r="E62" s="8"/>
      <c r="F62" s="9"/>
      <c r="G62" s="84">
        <v>2600</v>
      </c>
      <c r="H62" s="9"/>
      <c r="I62" s="10"/>
      <c r="L62" s="64"/>
    </row>
    <row r="63" spans="1:12" ht="16.5" x14ac:dyDescent="0.25">
      <c r="A63" s="189"/>
      <c r="B63" s="190"/>
      <c r="C63" s="191"/>
      <c r="D63" s="24"/>
      <c r="E63" s="8"/>
      <c r="F63" s="9"/>
      <c r="G63" s="9"/>
      <c r="H63" s="9"/>
      <c r="I63" s="10"/>
      <c r="L63" s="64"/>
    </row>
    <row r="64" spans="1:12" s="76" customFormat="1" ht="16.5" customHeight="1" x14ac:dyDescent="0.25">
      <c r="A64" s="213" t="s">
        <v>120</v>
      </c>
      <c r="B64" s="214"/>
      <c r="C64" s="215"/>
      <c r="D64" s="86" t="s">
        <v>121</v>
      </c>
      <c r="E64" s="92"/>
      <c r="F64" s="32"/>
      <c r="G64" s="32">
        <f>G65</f>
        <v>400</v>
      </c>
      <c r="H64" s="69"/>
      <c r="I64" s="70"/>
      <c r="L64" s="77"/>
    </row>
    <row r="65" spans="1:12" s="76" customFormat="1" ht="15" customHeight="1" x14ac:dyDescent="0.25">
      <c r="A65" s="186" t="s">
        <v>116</v>
      </c>
      <c r="B65" s="187"/>
      <c r="C65" s="188"/>
      <c r="D65" s="93" t="s">
        <v>117</v>
      </c>
      <c r="E65" s="94"/>
      <c r="F65" s="95"/>
      <c r="G65" s="95">
        <f>G67</f>
        <v>400</v>
      </c>
      <c r="H65" s="69"/>
      <c r="I65" s="70"/>
    </row>
    <row r="66" spans="1:12" s="76" customFormat="1" ht="15" customHeight="1" x14ac:dyDescent="0.25">
      <c r="A66" s="180" t="s">
        <v>85</v>
      </c>
      <c r="B66" s="181"/>
      <c r="C66" s="182"/>
      <c r="D66" s="72" t="s">
        <v>86</v>
      </c>
      <c r="E66" s="68"/>
      <c r="F66" s="69"/>
      <c r="G66" s="69">
        <f>G67</f>
        <v>400</v>
      </c>
      <c r="H66" s="69"/>
      <c r="I66" s="70"/>
    </row>
    <row r="67" spans="1:12" s="76" customFormat="1" ht="25.5" x14ac:dyDescent="0.25">
      <c r="A67" s="183">
        <v>42</v>
      </c>
      <c r="B67" s="184"/>
      <c r="C67" s="185"/>
      <c r="D67" s="25" t="s">
        <v>74</v>
      </c>
      <c r="E67" s="68"/>
      <c r="F67" s="69"/>
      <c r="G67" s="69">
        <f>G68</f>
        <v>400</v>
      </c>
      <c r="H67" s="69"/>
      <c r="I67" s="70"/>
      <c r="L67" s="78"/>
    </row>
    <row r="68" spans="1:12" ht="16.5" x14ac:dyDescent="0.25">
      <c r="A68" s="189">
        <v>4241</v>
      </c>
      <c r="B68" s="190"/>
      <c r="C68" s="191"/>
      <c r="D68" s="24" t="s">
        <v>114</v>
      </c>
      <c r="E68" s="8"/>
      <c r="F68" s="9"/>
      <c r="G68" s="9">
        <v>400</v>
      </c>
      <c r="H68" s="9"/>
      <c r="I68" s="10"/>
      <c r="L68" s="64"/>
    </row>
    <row r="69" spans="1:12" ht="16.5" x14ac:dyDescent="0.25">
      <c r="A69" s="189"/>
      <c r="B69" s="190"/>
      <c r="C69" s="191"/>
      <c r="D69" s="24"/>
      <c r="E69" s="8"/>
      <c r="F69" s="9"/>
      <c r="G69" s="9"/>
      <c r="H69" s="9"/>
      <c r="I69" s="10"/>
      <c r="L69" s="64"/>
    </row>
    <row r="70" spans="1:12" ht="25.5" x14ac:dyDescent="0.25">
      <c r="A70" s="222" t="s">
        <v>129</v>
      </c>
      <c r="B70" s="223"/>
      <c r="C70" s="224"/>
      <c r="D70" s="103" t="s">
        <v>130</v>
      </c>
      <c r="E70" s="104"/>
      <c r="F70" s="105"/>
      <c r="G70" s="120">
        <f>G71+G176+G342</f>
        <v>466215.47000000003</v>
      </c>
      <c r="H70" s="9"/>
      <c r="I70" s="10"/>
      <c r="L70" s="64"/>
    </row>
    <row r="71" spans="1:12" ht="16.5" x14ac:dyDescent="0.25">
      <c r="A71" s="213" t="s">
        <v>131</v>
      </c>
      <c r="B71" s="214"/>
      <c r="C71" s="215"/>
      <c r="D71" s="86" t="s">
        <v>132</v>
      </c>
      <c r="E71" s="87"/>
      <c r="F71" s="88"/>
      <c r="G71" s="88">
        <f>G72+G164</f>
        <v>167075</v>
      </c>
      <c r="H71" s="99"/>
      <c r="I71" s="100"/>
      <c r="L71" s="64"/>
    </row>
    <row r="72" spans="1:12" ht="16.5" x14ac:dyDescent="0.25">
      <c r="A72" s="186" t="s">
        <v>116</v>
      </c>
      <c r="B72" s="187"/>
      <c r="C72" s="188"/>
      <c r="D72" s="93" t="s">
        <v>117</v>
      </c>
      <c r="E72" s="96"/>
      <c r="F72" s="97"/>
      <c r="G72" s="97">
        <f>G73+G83+G131+G159</f>
        <v>149775</v>
      </c>
      <c r="H72" s="99"/>
      <c r="I72" s="100"/>
      <c r="L72" s="64"/>
    </row>
    <row r="73" spans="1:12" ht="16.5" x14ac:dyDescent="0.25">
      <c r="A73" s="195" t="s">
        <v>133</v>
      </c>
      <c r="B73" s="196"/>
      <c r="C73" s="197"/>
      <c r="D73" s="101" t="s">
        <v>134</v>
      </c>
      <c r="E73" s="102"/>
      <c r="F73" s="26"/>
      <c r="G73" s="26">
        <f>G75+G81</f>
        <v>83590</v>
      </c>
      <c r="H73" s="26"/>
      <c r="I73" s="33"/>
      <c r="L73" s="64"/>
    </row>
    <row r="74" spans="1:12" ht="16.5" x14ac:dyDescent="0.25">
      <c r="A74" s="183">
        <v>3</v>
      </c>
      <c r="B74" s="184"/>
      <c r="C74" s="185"/>
      <c r="D74" s="25" t="s">
        <v>12</v>
      </c>
      <c r="E74" s="68"/>
      <c r="F74" s="69"/>
      <c r="G74" s="69">
        <f>G75+G81</f>
        <v>83590</v>
      </c>
      <c r="H74" s="69"/>
      <c r="I74" s="70"/>
      <c r="L74" s="71"/>
    </row>
    <row r="75" spans="1:12" s="76" customFormat="1" ht="16.5" x14ac:dyDescent="0.25">
      <c r="A75" s="198">
        <v>31</v>
      </c>
      <c r="B75" s="199"/>
      <c r="C75" s="200"/>
      <c r="D75" s="72" t="s">
        <v>13</v>
      </c>
      <c r="E75" s="68"/>
      <c r="F75" s="69"/>
      <c r="G75" s="69">
        <f>SUM(G76:G80)</f>
        <v>82390</v>
      </c>
      <c r="H75" s="69"/>
      <c r="I75" s="70"/>
      <c r="L75" s="77"/>
    </row>
    <row r="76" spans="1:12" ht="16.5" hidden="1" x14ac:dyDescent="0.25">
      <c r="A76" s="192">
        <v>3111</v>
      </c>
      <c r="B76" s="193"/>
      <c r="C76" s="194"/>
      <c r="D76" s="79" t="s">
        <v>124</v>
      </c>
      <c r="E76" s="8"/>
      <c r="F76" s="9"/>
      <c r="G76" s="82">
        <f>51900+6000</f>
        <v>57900</v>
      </c>
      <c r="H76" s="9"/>
      <c r="I76" s="10"/>
      <c r="L76" s="71"/>
    </row>
    <row r="77" spans="1:12" ht="16.5" hidden="1" x14ac:dyDescent="0.25">
      <c r="A77" s="192">
        <v>3111</v>
      </c>
      <c r="B77" s="193"/>
      <c r="C77" s="194"/>
      <c r="D77" s="79" t="s">
        <v>125</v>
      </c>
      <c r="E77" s="8"/>
      <c r="F77" s="9"/>
      <c r="G77" s="83">
        <v>8960</v>
      </c>
      <c r="H77" s="9"/>
      <c r="I77" s="10"/>
      <c r="L77" s="71"/>
    </row>
    <row r="78" spans="1:12" ht="16.5" hidden="1" x14ac:dyDescent="0.25">
      <c r="A78" s="192">
        <v>3121</v>
      </c>
      <c r="B78" s="193"/>
      <c r="C78" s="194"/>
      <c r="D78" s="80" t="s">
        <v>126</v>
      </c>
      <c r="E78" s="8"/>
      <c r="F78" s="9"/>
      <c r="G78" s="83">
        <v>4600</v>
      </c>
      <c r="H78" s="9"/>
      <c r="I78" s="10"/>
      <c r="L78" s="71"/>
    </row>
    <row r="79" spans="1:12" ht="16.5" hidden="1" x14ac:dyDescent="0.25">
      <c r="A79" s="192">
        <v>3132</v>
      </c>
      <c r="B79" s="193"/>
      <c r="C79" s="194"/>
      <c r="D79" s="79" t="s">
        <v>127</v>
      </c>
      <c r="E79" s="8"/>
      <c r="F79" s="9"/>
      <c r="G79" s="82">
        <f>8570+1360+1000</f>
        <v>10930</v>
      </c>
      <c r="H79" s="9"/>
      <c r="I79" s="10"/>
      <c r="L79" s="71"/>
    </row>
    <row r="80" spans="1:12" ht="16.5" hidden="1" x14ac:dyDescent="0.25">
      <c r="A80" s="192">
        <v>3133</v>
      </c>
      <c r="B80" s="193"/>
      <c r="C80" s="194"/>
      <c r="D80" s="80" t="s">
        <v>128</v>
      </c>
      <c r="E80" s="8"/>
      <c r="F80" s="9"/>
      <c r="G80" s="83">
        <v>0</v>
      </c>
      <c r="H80" s="9"/>
      <c r="I80" s="10"/>
      <c r="L80" s="71"/>
    </row>
    <row r="81" spans="1:12" s="76" customFormat="1" ht="16.5" x14ac:dyDescent="0.25">
      <c r="A81" s="183">
        <v>32</v>
      </c>
      <c r="B81" s="184"/>
      <c r="C81" s="185"/>
      <c r="D81" s="25" t="s">
        <v>23</v>
      </c>
      <c r="E81" s="68"/>
      <c r="F81" s="69"/>
      <c r="G81" s="69">
        <f>SUM(G82)</f>
        <v>1200</v>
      </c>
      <c r="H81" s="69"/>
      <c r="I81" s="70"/>
      <c r="L81" s="78"/>
    </row>
    <row r="82" spans="1:12" ht="16.5" x14ac:dyDescent="0.25">
      <c r="A82" s="189">
        <v>3212</v>
      </c>
      <c r="B82" s="190"/>
      <c r="C82" s="191"/>
      <c r="D82" s="24" t="s">
        <v>88</v>
      </c>
      <c r="E82" s="8"/>
      <c r="F82" s="9"/>
      <c r="G82" s="9">
        <v>1200</v>
      </c>
      <c r="H82" s="9"/>
      <c r="I82" s="10"/>
      <c r="L82" s="71"/>
    </row>
    <row r="83" spans="1:12" ht="25.5" x14ac:dyDescent="0.25">
      <c r="A83" s="195" t="s">
        <v>135</v>
      </c>
      <c r="B83" s="196"/>
      <c r="C83" s="197"/>
      <c r="D83" s="101" t="s">
        <v>136</v>
      </c>
      <c r="E83" s="102"/>
      <c r="F83" s="26"/>
      <c r="G83" s="26">
        <f>G84+G121</f>
        <v>60990</v>
      </c>
      <c r="H83" s="26"/>
      <c r="I83" s="33"/>
      <c r="L83" s="64"/>
    </row>
    <row r="84" spans="1:12" ht="16.5" x14ac:dyDescent="0.25">
      <c r="A84" s="183">
        <v>3</v>
      </c>
      <c r="B84" s="184"/>
      <c r="C84" s="185"/>
      <c r="D84" s="25" t="s">
        <v>12</v>
      </c>
      <c r="E84" s="68"/>
      <c r="F84" s="69"/>
      <c r="G84" s="69">
        <f>G85+G90+G115+G119</f>
        <v>46890</v>
      </c>
      <c r="H84" s="69"/>
      <c r="I84" s="70"/>
      <c r="L84" s="71"/>
    </row>
    <row r="85" spans="1:12" ht="16.5" x14ac:dyDescent="0.25">
      <c r="A85" s="198">
        <v>31</v>
      </c>
      <c r="B85" s="199"/>
      <c r="C85" s="200"/>
      <c r="D85" s="72" t="s">
        <v>13</v>
      </c>
      <c r="E85" s="68"/>
      <c r="F85" s="69"/>
      <c r="G85" s="69">
        <f>SUM(G86:G89)</f>
        <v>15940</v>
      </c>
      <c r="H85" s="69"/>
      <c r="I85" s="70"/>
      <c r="L85" s="71"/>
    </row>
    <row r="86" spans="1:12" ht="16.5" hidden="1" x14ac:dyDescent="0.25">
      <c r="A86" s="192">
        <v>3111</v>
      </c>
      <c r="B86" s="193"/>
      <c r="C86" s="194"/>
      <c r="D86" s="79" t="s">
        <v>124</v>
      </c>
      <c r="E86" s="8"/>
      <c r="F86" s="9"/>
      <c r="G86" s="84">
        <v>13740</v>
      </c>
      <c r="H86" s="9"/>
      <c r="I86" s="10"/>
      <c r="L86" s="71"/>
    </row>
    <row r="87" spans="1:12" ht="16.5" hidden="1" x14ac:dyDescent="0.25">
      <c r="A87" s="192">
        <v>3121</v>
      </c>
      <c r="B87" s="193"/>
      <c r="C87" s="194"/>
      <c r="D87" s="80" t="s">
        <v>126</v>
      </c>
      <c r="E87" s="8"/>
      <c r="F87" s="9"/>
      <c r="G87" s="9"/>
      <c r="H87" s="9"/>
      <c r="I87" s="10"/>
      <c r="L87" s="71"/>
    </row>
    <row r="88" spans="1:12" ht="16.5" hidden="1" x14ac:dyDescent="0.25">
      <c r="A88" s="192">
        <v>3132</v>
      </c>
      <c r="B88" s="193"/>
      <c r="C88" s="194"/>
      <c r="D88" s="79" t="s">
        <v>127</v>
      </c>
      <c r="E88" s="8"/>
      <c r="F88" s="9"/>
      <c r="G88" s="9">
        <v>2200</v>
      </c>
      <c r="H88" s="9"/>
      <c r="I88" s="10"/>
      <c r="L88" s="71"/>
    </row>
    <row r="89" spans="1:12" ht="16.5" hidden="1" x14ac:dyDescent="0.25">
      <c r="A89" s="192">
        <v>3133</v>
      </c>
      <c r="B89" s="193"/>
      <c r="C89" s="194"/>
      <c r="D89" s="80" t="s">
        <v>128</v>
      </c>
      <c r="E89" s="8"/>
      <c r="F89" s="9"/>
      <c r="G89" s="9"/>
      <c r="H89" s="9"/>
      <c r="I89" s="10"/>
      <c r="L89" s="71"/>
    </row>
    <row r="90" spans="1:12" ht="16.5" x14ac:dyDescent="0.25">
      <c r="A90" s="183">
        <v>32</v>
      </c>
      <c r="B90" s="184"/>
      <c r="C90" s="185"/>
      <c r="D90" s="25" t="s">
        <v>23</v>
      </c>
      <c r="E90" s="68"/>
      <c r="F90" s="69"/>
      <c r="G90" s="69">
        <f>SUM(G91:G114)</f>
        <v>30410</v>
      </c>
      <c r="H90" s="69"/>
      <c r="I90" s="70"/>
      <c r="L90" s="71"/>
    </row>
    <row r="91" spans="1:12" ht="16.5" hidden="1" x14ac:dyDescent="0.25">
      <c r="A91" s="189">
        <v>3211</v>
      </c>
      <c r="B91" s="190"/>
      <c r="C91" s="191"/>
      <c r="D91" s="24" t="s">
        <v>87</v>
      </c>
      <c r="E91" s="8"/>
      <c r="F91" s="9"/>
      <c r="G91" s="9">
        <v>2000</v>
      </c>
      <c r="H91" s="9"/>
      <c r="I91" s="10"/>
      <c r="L91" s="71"/>
    </row>
    <row r="92" spans="1:12" ht="16.5" hidden="1" x14ac:dyDescent="0.25">
      <c r="A92" s="189">
        <v>3212</v>
      </c>
      <c r="B92" s="190"/>
      <c r="C92" s="191"/>
      <c r="D92" s="24" t="s">
        <v>88</v>
      </c>
      <c r="E92" s="8"/>
      <c r="F92" s="9"/>
      <c r="G92" s="9">
        <v>300</v>
      </c>
      <c r="H92" s="9"/>
      <c r="I92" s="10"/>
      <c r="L92" s="71"/>
    </row>
    <row r="93" spans="1:12" ht="16.5" hidden="1" x14ac:dyDescent="0.25">
      <c r="A93" s="189">
        <v>3213</v>
      </c>
      <c r="B93" s="190"/>
      <c r="C93" s="191"/>
      <c r="D93" s="24" t="s">
        <v>89</v>
      </c>
      <c r="E93" s="8"/>
      <c r="F93" s="9"/>
      <c r="G93" s="9">
        <v>1500</v>
      </c>
      <c r="H93" s="9"/>
      <c r="I93" s="10"/>
      <c r="L93" s="71"/>
    </row>
    <row r="94" spans="1:12" ht="16.5" hidden="1" x14ac:dyDescent="0.25">
      <c r="A94" s="189">
        <v>3214</v>
      </c>
      <c r="B94" s="190"/>
      <c r="C94" s="191"/>
      <c r="D94" s="24" t="s">
        <v>90</v>
      </c>
      <c r="E94" s="8"/>
      <c r="F94" s="9"/>
      <c r="G94" s="9">
        <v>30</v>
      </c>
      <c r="H94" s="9"/>
      <c r="I94" s="10"/>
      <c r="L94" s="71"/>
    </row>
    <row r="95" spans="1:12" ht="16.5" hidden="1" x14ac:dyDescent="0.25">
      <c r="A95" s="189">
        <v>3221</v>
      </c>
      <c r="B95" s="190"/>
      <c r="C95" s="191"/>
      <c r="D95" s="24" t="s">
        <v>91</v>
      </c>
      <c r="E95" s="8"/>
      <c r="F95" s="9"/>
      <c r="G95" s="9">
        <v>6000</v>
      </c>
      <c r="H95" s="9"/>
      <c r="I95" s="10"/>
      <c r="L95" s="71"/>
    </row>
    <row r="96" spans="1:12" ht="16.5" hidden="1" x14ac:dyDescent="0.25">
      <c r="A96" s="189">
        <v>3223</v>
      </c>
      <c r="B96" s="190"/>
      <c r="C96" s="191"/>
      <c r="D96" s="24" t="s">
        <v>93</v>
      </c>
      <c r="E96" s="8"/>
      <c r="F96" s="9"/>
      <c r="G96" s="9">
        <v>900</v>
      </c>
      <c r="H96" s="9"/>
      <c r="I96" s="10"/>
      <c r="L96" s="71"/>
    </row>
    <row r="97" spans="1:12" ht="16.5" hidden="1" x14ac:dyDescent="0.25">
      <c r="A97" s="189">
        <v>3224</v>
      </c>
      <c r="B97" s="190"/>
      <c r="C97" s="191"/>
      <c r="D97" s="24" t="s">
        <v>94</v>
      </c>
      <c r="E97" s="8"/>
      <c r="F97" s="9"/>
      <c r="G97" s="9">
        <v>400</v>
      </c>
      <c r="H97" s="9"/>
      <c r="I97" s="10"/>
      <c r="L97" s="71"/>
    </row>
    <row r="98" spans="1:12" ht="16.5" hidden="1" x14ac:dyDescent="0.25">
      <c r="A98" s="189">
        <v>3225</v>
      </c>
      <c r="B98" s="190"/>
      <c r="C98" s="191"/>
      <c r="D98" s="24" t="s">
        <v>95</v>
      </c>
      <c r="E98" s="8"/>
      <c r="F98" s="9"/>
      <c r="G98" s="84">
        <v>1800</v>
      </c>
      <c r="H98" s="9"/>
      <c r="I98" s="10"/>
      <c r="L98" s="71"/>
    </row>
    <row r="99" spans="1:12" ht="16.5" hidden="1" x14ac:dyDescent="0.25">
      <c r="A99" s="189">
        <v>3227</v>
      </c>
      <c r="B99" s="190"/>
      <c r="C99" s="191"/>
      <c r="D99" s="24" t="s">
        <v>96</v>
      </c>
      <c r="E99" s="8"/>
      <c r="F99" s="9"/>
      <c r="G99" s="9">
        <v>270</v>
      </c>
      <c r="H99" s="9"/>
      <c r="I99" s="10"/>
      <c r="L99" s="71"/>
    </row>
    <row r="100" spans="1:12" ht="16.5" hidden="1" x14ac:dyDescent="0.25">
      <c r="A100" s="189">
        <v>3231</v>
      </c>
      <c r="B100" s="190"/>
      <c r="C100" s="191"/>
      <c r="D100" s="24" t="s">
        <v>97</v>
      </c>
      <c r="E100" s="8"/>
      <c r="F100" s="9"/>
      <c r="G100" s="9">
        <v>200</v>
      </c>
      <c r="H100" s="9"/>
      <c r="I100" s="10"/>
      <c r="L100" s="71"/>
    </row>
    <row r="101" spans="1:12" ht="16.5" hidden="1" x14ac:dyDescent="0.25">
      <c r="A101" s="189">
        <v>3232</v>
      </c>
      <c r="B101" s="190"/>
      <c r="C101" s="191"/>
      <c r="D101" s="24" t="s">
        <v>98</v>
      </c>
      <c r="E101" s="8"/>
      <c r="F101" s="9"/>
      <c r="G101" s="9">
        <v>6000</v>
      </c>
      <c r="H101" s="9"/>
      <c r="I101" s="10"/>
      <c r="L101" s="71"/>
    </row>
    <row r="102" spans="1:12" ht="16.5" hidden="1" x14ac:dyDescent="0.25">
      <c r="A102" s="189">
        <v>3233</v>
      </c>
      <c r="B102" s="190"/>
      <c r="C102" s="191"/>
      <c r="D102" s="24" t="s">
        <v>99</v>
      </c>
      <c r="E102" s="8"/>
      <c r="F102" s="9"/>
      <c r="G102" s="9">
        <v>100</v>
      </c>
      <c r="H102" s="9"/>
      <c r="I102" s="10"/>
      <c r="L102" s="71"/>
    </row>
    <row r="103" spans="1:12" ht="16.5" hidden="1" x14ac:dyDescent="0.25">
      <c r="A103" s="189">
        <v>3234</v>
      </c>
      <c r="B103" s="190"/>
      <c r="C103" s="191"/>
      <c r="D103" s="24" t="s">
        <v>100</v>
      </c>
      <c r="E103" s="8"/>
      <c r="F103" s="9"/>
      <c r="G103" s="9">
        <v>580</v>
      </c>
      <c r="H103" s="9"/>
      <c r="I103" s="10"/>
      <c r="L103" s="71"/>
    </row>
    <row r="104" spans="1:12" ht="16.5" hidden="1" x14ac:dyDescent="0.25">
      <c r="A104" s="189">
        <v>3235</v>
      </c>
      <c r="B104" s="190"/>
      <c r="C104" s="191"/>
      <c r="D104" s="24" t="s">
        <v>101</v>
      </c>
      <c r="E104" s="8"/>
      <c r="F104" s="9"/>
      <c r="G104" s="84">
        <v>3330</v>
      </c>
      <c r="H104" s="9"/>
      <c r="I104" s="10"/>
      <c r="L104" s="71"/>
    </row>
    <row r="105" spans="1:12" ht="16.5" hidden="1" x14ac:dyDescent="0.25">
      <c r="A105" s="189">
        <v>3236</v>
      </c>
      <c r="B105" s="190"/>
      <c r="C105" s="191"/>
      <c r="D105" s="24" t="s">
        <v>102</v>
      </c>
      <c r="E105" s="8"/>
      <c r="F105" s="9"/>
      <c r="G105" s="9">
        <v>900</v>
      </c>
      <c r="H105" s="9"/>
      <c r="I105" s="10"/>
      <c r="L105" s="71"/>
    </row>
    <row r="106" spans="1:12" ht="16.5" hidden="1" x14ac:dyDescent="0.25">
      <c r="A106" s="189">
        <v>3237</v>
      </c>
      <c r="B106" s="190"/>
      <c r="C106" s="191"/>
      <c r="D106" s="24" t="s">
        <v>103</v>
      </c>
      <c r="E106" s="8"/>
      <c r="F106" s="9"/>
      <c r="G106" s="9">
        <v>150</v>
      </c>
      <c r="H106" s="9"/>
      <c r="I106" s="10"/>
      <c r="L106" s="71"/>
    </row>
    <row r="107" spans="1:12" ht="16.5" hidden="1" x14ac:dyDescent="0.25">
      <c r="A107" s="189">
        <v>3238</v>
      </c>
      <c r="B107" s="190"/>
      <c r="C107" s="191"/>
      <c r="D107" s="24" t="s">
        <v>104</v>
      </c>
      <c r="E107" s="8"/>
      <c r="F107" s="9"/>
      <c r="G107" s="9">
        <v>1000</v>
      </c>
      <c r="H107" s="9"/>
      <c r="I107" s="10"/>
      <c r="L107" s="71"/>
    </row>
    <row r="108" spans="1:12" ht="16.5" hidden="1" x14ac:dyDescent="0.25">
      <c r="A108" s="189">
        <v>3239</v>
      </c>
      <c r="B108" s="190"/>
      <c r="C108" s="191"/>
      <c r="D108" s="24" t="s">
        <v>105</v>
      </c>
      <c r="E108" s="8"/>
      <c r="F108" s="9"/>
      <c r="G108" s="9">
        <v>1500</v>
      </c>
      <c r="H108" s="9"/>
      <c r="I108" s="10"/>
      <c r="L108" s="71"/>
    </row>
    <row r="109" spans="1:12" ht="16.5" hidden="1" x14ac:dyDescent="0.25">
      <c r="A109" s="189">
        <v>3241</v>
      </c>
      <c r="B109" s="190"/>
      <c r="C109" s="191"/>
      <c r="D109" s="24" t="s">
        <v>141</v>
      </c>
      <c r="E109" s="8"/>
      <c r="F109" s="9"/>
      <c r="G109" s="9">
        <v>150</v>
      </c>
      <c r="H109" s="9"/>
      <c r="I109" s="10"/>
      <c r="L109" s="71"/>
    </row>
    <row r="110" spans="1:12" ht="16.5" hidden="1" x14ac:dyDescent="0.25">
      <c r="A110" s="189">
        <v>3292</v>
      </c>
      <c r="B110" s="190"/>
      <c r="C110" s="191"/>
      <c r="D110" s="24" t="s">
        <v>106</v>
      </c>
      <c r="E110" s="8"/>
      <c r="F110" s="9"/>
      <c r="G110" s="84">
        <v>2500</v>
      </c>
      <c r="H110" s="9"/>
      <c r="I110" s="10"/>
      <c r="L110" s="71"/>
    </row>
    <row r="111" spans="1:12" ht="16.5" hidden="1" x14ac:dyDescent="0.25">
      <c r="A111" s="189">
        <v>3293</v>
      </c>
      <c r="B111" s="190"/>
      <c r="C111" s="191"/>
      <c r="D111" s="24" t="s">
        <v>107</v>
      </c>
      <c r="E111" s="8"/>
      <c r="F111" s="9"/>
      <c r="G111" s="9">
        <v>100</v>
      </c>
      <c r="H111" s="9"/>
      <c r="I111" s="10"/>
      <c r="L111" s="71"/>
    </row>
    <row r="112" spans="1:12" ht="16.5" hidden="1" x14ac:dyDescent="0.25">
      <c r="A112" s="189">
        <v>3294</v>
      </c>
      <c r="B112" s="190"/>
      <c r="C112" s="191"/>
      <c r="D112" s="24" t="s">
        <v>108</v>
      </c>
      <c r="E112" s="8"/>
      <c r="F112" s="9"/>
      <c r="G112" s="9">
        <v>100</v>
      </c>
      <c r="H112" s="9"/>
      <c r="I112" s="10"/>
      <c r="L112" s="71"/>
    </row>
    <row r="113" spans="1:12" ht="16.5" hidden="1" x14ac:dyDescent="0.25">
      <c r="A113" s="189">
        <v>3295</v>
      </c>
      <c r="B113" s="190"/>
      <c r="C113" s="191"/>
      <c r="D113" s="24" t="s">
        <v>109</v>
      </c>
      <c r="E113" s="8"/>
      <c r="F113" s="9"/>
      <c r="G113" s="9">
        <v>500</v>
      </c>
      <c r="H113" s="9"/>
      <c r="I113" s="10"/>
      <c r="L113" s="71"/>
    </row>
    <row r="114" spans="1:12" ht="16.5" hidden="1" x14ac:dyDescent="0.25">
      <c r="A114" s="189">
        <v>3299</v>
      </c>
      <c r="B114" s="190"/>
      <c r="C114" s="191"/>
      <c r="D114" s="24" t="s">
        <v>110</v>
      </c>
      <c r="E114" s="8"/>
      <c r="F114" s="9"/>
      <c r="G114" s="9">
        <v>100</v>
      </c>
      <c r="H114" s="9"/>
      <c r="I114" s="10"/>
      <c r="L114" s="71"/>
    </row>
    <row r="115" spans="1:12" ht="16.5" x14ac:dyDescent="0.25">
      <c r="A115" s="183">
        <v>34</v>
      </c>
      <c r="B115" s="184"/>
      <c r="C115" s="185"/>
      <c r="D115" s="25" t="s">
        <v>73</v>
      </c>
      <c r="E115" s="68"/>
      <c r="F115" s="69"/>
      <c r="G115" s="69">
        <f>SUM(G116:G118)</f>
        <v>40</v>
      </c>
      <c r="H115" s="69"/>
      <c r="I115" s="70"/>
      <c r="L115" s="71"/>
    </row>
    <row r="116" spans="1:12" ht="16.5" hidden="1" x14ac:dyDescent="0.25">
      <c r="A116" s="189">
        <v>3431</v>
      </c>
      <c r="B116" s="190"/>
      <c r="C116" s="191"/>
      <c r="D116" s="24" t="s">
        <v>111</v>
      </c>
      <c r="E116" s="8"/>
      <c r="F116" s="9"/>
      <c r="G116" s="9">
        <v>0</v>
      </c>
      <c r="H116" s="9"/>
      <c r="I116" s="10"/>
      <c r="L116" s="71"/>
    </row>
    <row r="117" spans="1:12" ht="16.5" hidden="1" x14ac:dyDescent="0.25">
      <c r="A117" s="189">
        <v>3432</v>
      </c>
      <c r="B117" s="190"/>
      <c r="C117" s="191"/>
      <c r="D117" s="24" t="s">
        <v>112</v>
      </c>
      <c r="E117" s="8"/>
      <c r="F117" s="9"/>
      <c r="G117" s="9">
        <v>0</v>
      </c>
      <c r="H117" s="9"/>
      <c r="I117" s="10"/>
      <c r="L117" s="71"/>
    </row>
    <row r="118" spans="1:12" ht="16.5" hidden="1" x14ac:dyDescent="0.25">
      <c r="A118" s="189">
        <v>3433</v>
      </c>
      <c r="B118" s="190"/>
      <c r="C118" s="191"/>
      <c r="D118" s="24" t="s">
        <v>113</v>
      </c>
      <c r="E118" s="8"/>
      <c r="F118" s="9"/>
      <c r="G118" s="9">
        <v>40</v>
      </c>
      <c r="H118" s="9"/>
      <c r="I118" s="10"/>
      <c r="L118" s="71"/>
    </row>
    <row r="119" spans="1:12" ht="16.5" x14ac:dyDescent="0.25">
      <c r="A119" s="183">
        <v>37</v>
      </c>
      <c r="B119" s="184"/>
      <c r="C119" s="185"/>
      <c r="D119" s="25" t="s">
        <v>75</v>
      </c>
      <c r="E119" s="8"/>
      <c r="F119" s="9"/>
      <c r="G119" s="9">
        <f>G120</f>
        <v>500</v>
      </c>
      <c r="H119" s="9"/>
      <c r="I119" s="10"/>
      <c r="L119" s="71"/>
    </row>
    <row r="120" spans="1:12" ht="16.5" hidden="1" x14ac:dyDescent="0.25">
      <c r="A120" s="189">
        <v>3722</v>
      </c>
      <c r="B120" s="190"/>
      <c r="C120" s="191"/>
      <c r="D120" s="24" t="s">
        <v>75</v>
      </c>
      <c r="E120" s="8"/>
      <c r="F120" s="9"/>
      <c r="G120" s="84">
        <v>500</v>
      </c>
      <c r="H120" s="9"/>
      <c r="I120" s="10"/>
      <c r="L120" s="71"/>
    </row>
    <row r="121" spans="1:12" ht="25.5" x14ac:dyDescent="0.25">
      <c r="A121" s="183">
        <v>42</v>
      </c>
      <c r="B121" s="184"/>
      <c r="C121" s="185"/>
      <c r="D121" s="25" t="s">
        <v>142</v>
      </c>
      <c r="E121" s="8"/>
      <c r="F121" s="9"/>
      <c r="G121" s="9">
        <f>SUM(G122:G128)</f>
        <v>14100</v>
      </c>
      <c r="H121" s="9"/>
      <c r="I121" s="10"/>
      <c r="L121" s="71"/>
    </row>
    <row r="122" spans="1:12" ht="16.5" hidden="1" x14ac:dyDescent="0.25">
      <c r="A122" s="189">
        <v>4221</v>
      </c>
      <c r="B122" s="190"/>
      <c r="C122" s="191"/>
      <c r="D122" s="80" t="s">
        <v>145</v>
      </c>
      <c r="E122" s="8"/>
      <c r="F122" s="9"/>
      <c r="G122" s="82">
        <f>6000-2100</f>
        <v>3900</v>
      </c>
      <c r="H122" s="9"/>
      <c r="I122" s="10"/>
      <c r="L122" s="71"/>
    </row>
    <row r="123" spans="1:12" ht="16.5" hidden="1" x14ac:dyDescent="0.25">
      <c r="A123" s="189">
        <v>4222</v>
      </c>
      <c r="B123" s="190"/>
      <c r="C123" s="191"/>
      <c r="D123" s="80" t="s">
        <v>146</v>
      </c>
      <c r="E123" s="8"/>
      <c r="F123" s="9"/>
      <c r="G123" s="82">
        <v>1000</v>
      </c>
      <c r="H123" s="9"/>
      <c r="I123" s="10"/>
      <c r="L123" s="71"/>
    </row>
    <row r="124" spans="1:12" ht="16.5" hidden="1" x14ac:dyDescent="0.25">
      <c r="A124" s="189">
        <v>4223</v>
      </c>
      <c r="B124" s="190"/>
      <c r="C124" s="191"/>
      <c r="D124" s="80" t="s">
        <v>147</v>
      </c>
      <c r="E124" s="8"/>
      <c r="F124" s="9"/>
      <c r="G124" s="83">
        <v>7700</v>
      </c>
      <c r="H124" s="9"/>
      <c r="I124" s="10"/>
      <c r="L124" s="71"/>
    </row>
    <row r="125" spans="1:12" ht="16.5" hidden="1" x14ac:dyDescent="0.25">
      <c r="A125" s="189">
        <v>4225</v>
      </c>
      <c r="B125" s="190"/>
      <c r="C125" s="191"/>
      <c r="D125" s="80" t="s">
        <v>148</v>
      </c>
      <c r="E125" s="8"/>
      <c r="F125" s="9"/>
      <c r="G125" s="82">
        <v>500</v>
      </c>
      <c r="H125" s="9"/>
      <c r="I125" s="10"/>
      <c r="L125" s="71"/>
    </row>
    <row r="126" spans="1:12" ht="16.5" hidden="1" x14ac:dyDescent="0.25">
      <c r="A126" s="189">
        <v>4226</v>
      </c>
      <c r="B126" s="190"/>
      <c r="C126" s="191"/>
      <c r="D126" s="80" t="s">
        <v>149</v>
      </c>
      <c r="E126" s="8"/>
      <c r="F126" s="9"/>
      <c r="G126" s="82">
        <v>500</v>
      </c>
      <c r="H126" s="9"/>
      <c r="I126" s="10"/>
      <c r="L126" s="71"/>
    </row>
    <row r="127" spans="1:12" ht="16.5" hidden="1" x14ac:dyDescent="0.25">
      <c r="A127" s="189">
        <v>4227</v>
      </c>
      <c r="B127" s="190"/>
      <c r="C127" s="191"/>
      <c r="D127" s="80" t="s">
        <v>150</v>
      </c>
      <c r="E127" s="8"/>
      <c r="F127" s="9"/>
      <c r="G127" s="82">
        <v>100</v>
      </c>
      <c r="H127" s="9"/>
      <c r="I127" s="10"/>
      <c r="L127" s="71"/>
    </row>
    <row r="128" spans="1:12" ht="16.5" x14ac:dyDescent="0.25">
      <c r="A128" s="183">
        <v>424</v>
      </c>
      <c r="B128" s="184"/>
      <c r="C128" s="185"/>
      <c r="D128" s="85" t="s">
        <v>151</v>
      </c>
      <c r="E128" s="8"/>
      <c r="F128" s="9"/>
      <c r="G128" s="9">
        <f>SUM(G129:G130)</f>
        <v>400</v>
      </c>
      <c r="H128" s="9"/>
      <c r="I128" s="10"/>
      <c r="L128" s="71"/>
    </row>
    <row r="129" spans="1:12" ht="16.5" hidden="1" x14ac:dyDescent="0.25">
      <c r="A129" s="189">
        <v>4241</v>
      </c>
      <c r="B129" s="190"/>
      <c r="C129" s="191"/>
      <c r="D129" s="80" t="s">
        <v>143</v>
      </c>
      <c r="E129" s="8"/>
      <c r="F129" s="9"/>
      <c r="G129" s="9">
        <v>0</v>
      </c>
      <c r="H129" s="9"/>
      <c r="I129" s="10"/>
      <c r="L129" s="71"/>
    </row>
    <row r="130" spans="1:12" ht="16.5" hidden="1" x14ac:dyDescent="0.25">
      <c r="A130" s="189">
        <v>4241</v>
      </c>
      <c r="B130" s="190"/>
      <c r="C130" s="191"/>
      <c r="D130" s="80" t="s">
        <v>144</v>
      </c>
      <c r="E130" s="8"/>
      <c r="F130" s="9"/>
      <c r="G130" s="9">
        <v>400</v>
      </c>
      <c r="H130" s="9"/>
      <c r="I130" s="10"/>
      <c r="L130" s="71"/>
    </row>
    <row r="131" spans="1:12" ht="16.5" x14ac:dyDescent="0.25">
      <c r="A131" s="195" t="s">
        <v>137</v>
      </c>
      <c r="B131" s="196"/>
      <c r="C131" s="197"/>
      <c r="D131" s="101" t="s">
        <v>138</v>
      </c>
      <c r="E131" s="102"/>
      <c r="F131" s="26"/>
      <c r="G131" s="26">
        <f>G132</f>
        <v>4000</v>
      </c>
      <c r="H131" s="26"/>
      <c r="I131" s="33"/>
      <c r="L131" s="64"/>
    </row>
    <row r="132" spans="1:12" ht="16.5" x14ac:dyDescent="0.25">
      <c r="A132" s="183">
        <v>3</v>
      </c>
      <c r="B132" s="184"/>
      <c r="C132" s="185"/>
      <c r="D132" s="25" t="s">
        <v>12</v>
      </c>
      <c r="E132" s="68"/>
      <c r="F132" s="69"/>
      <c r="G132" s="69">
        <f>G133+G138</f>
        <v>4000</v>
      </c>
      <c r="H132" s="69"/>
      <c r="I132" s="70"/>
      <c r="L132" s="71"/>
    </row>
    <row r="133" spans="1:12" ht="16.5" x14ac:dyDescent="0.25">
      <c r="A133" s="198">
        <v>31</v>
      </c>
      <c r="B133" s="199"/>
      <c r="C133" s="200"/>
      <c r="D133" s="72" t="s">
        <v>13</v>
      </c>
      <c r="E133" s="68"/>
      <c r="F133" s="69"/>
      <c r="G133" s="69">
        <f>SUM(G134:G137)</f>
        <v>1220</v>
      </c>
      <c r="H133" s="69"/>
      <c r="I133" s="70"/>
      <c r="L133" s="71"/>
    </row>
    <row r="134" spans="1:12" ht="16.5" hidden="1" x14ac:dyDescent="0.25">
      <c r="A134" s="192">
        <v>3111</v>
      </c>
      <c r="B134" s="193"/>
      <c r="C134" s="194"/>
      <c r="D134" s="79" t="s">
        <v>124</v>
      </c>
      <c r="E134" s="8"/>
      <c r="F134" s="9"/>
      <c r="G134" s="9">
        <v>1060</v>
      </c>
      <c r="H134" s="9"/>
      <c r="I134" s="10"/>
      <c r="L134" s="71"/>
    </row>
    <row r="135" spans="1:12" ht="16.5" hidden="1" x14ac:dyDescent="0.25">
      <c r="A135" s="192">
        <v>3121</v>
      </c>
      <c r="B135" s="193"/>
      <c r="C135" s="194"/>
      <c r="D135" s="80" t="s">
        <v>126</v>
      </c>
      <c r="E135" s="8"/>
      <c r="F135" s="9"/>
      <c r="G135" s="9"/>
      <c r="H135" s="9"/>
      <c r="I135" s="10"/>
      <c r="L135" s="71"/>
    </row>
    <row r="136" spans="1:12" ht="16.5" hidden="1" x14ac:dyDescent="0.25">
      <c r="A136" s="192">
        <v>3132</v>
      </c>
      <c r="B136" s="193"/>
      <c r="C136" s="194"/>
      <c r="D136" s="79" t="s">
        <v>127</v>
      </c>
      <c r="E136" s="8"/>
      <c r="F136" s="9"/>
      <c r="G136" s="9">
        <v>160</v>
      </c>
      <c r="H136" s="9"/>
      <c r="I136" s="10"/>
      <c r="L136" s="71"/>
    </row>
    <row r="137" spans="1:12" ht="16.5" hidden="1" x14ac:dyDescent="0.25">
      <c r="A137" s="192">
        <v>3133</v>
      </c>
      <c r="B137" s="193"/>
      <c r="C137" s="194"/>
      <c r="D137" s="80" t="s">
        <v>128</v>
      </c>
      <c r="E137" s="8"/>
      <c r="F137" s="9"/>
      <c r="G137" s="9"/>
      <c r="H137" s="9"/>
      <c r="I137" s="10"/>
      <c r="L137" s="71"/>
    </row>
    <row r="138" spans="1:12" ht="16.5" x14ac:dyDescent="0.25">
      <c r="A138" s="183">
        <v>32</v>
      </c>
      <c r="B138" s="184"/>
      <c r="C138" s="185"/>
      <c r="D138" s="25" t="s">
        <v>23</v>
      </c>
      <c r="E138" s="8"/>
      <c r="F138" s="9"/>
      <c r="G138" s="9">
        <f>SUM(G139:G158)</f>
        <v>2780</v>
      </c>
      <c r="H138" s="9"/>
      <c r="I138" s="10"/>
      <c r="L138" s="71"/>
    </row>
    <row r="139" spans="1:12" ht="16.5" hidden="1" x14ac:dyDescent="0.25">
      <c r="A139" s="189">
        <v>3211</v>
      </c>
      <c r="B139" s="190"/>
      <c r="C139" s="191"/>
      <c r="D139" s="24" t="s">
        <v>87</v>
      </c>
      <c r="E139" s="8"/>
      <c r="F139" s="9"/>
      <c r="G139" s="9"/>
      <c r="H139" s="9"/>
      <c r="I139" s="10"/>
      <c r="L139" s="71"/>
    </row>
    <row r="140" spans="1:12" ht="16.5" hidden="1" x14ac:dyDescent="0.25">
      <c r="A140" s="189">
        <v>3212</v>
      </c>
      <c r="B140" s="190"/>
      <c r="C140" s="191"/>
      <c r="D140" s="24" t="s">
        <v>88</v>
      </c>
      <c r="E140" s="8"/>
      <c r="F140" s="9"/>
      <c r="G140" s="9">
        <v>30</v>
      </c>
      <c r="H140" s="9"/>
      <c r="I140" s="10"/>
      <c r="L140" s="71"/>
    </row>
    <row r="141" spans="1:12" ht="16.5" hidden="1" x14ac:dyDescent="0.25">
      <c r="A141" s="189">
        <v>3213</v>
      </c>
      <c r="B141" s="190"/>
      <c r="C141" s="191"/>
      <c r="D141" s="24" t="s">
        <v>89</v>
      </c>
      <c r="E141" s="8"/>
      <c r="F141" s="9"/>
      <c r="G141" s="9"/>
      <c r="H141" s="9"/>
      <c r="I141" s="10"/>
      <c r="L141" s="71"/>
    </row>
    <row r="142" spans="1:12" ht="16.5" hidden="1" x14ac:dyDescent="0.25">
      <c r="A142" s="189">
        <v>3214</v>
      </c>
      <c r="B142" s="190"/>
      <c r="C142" s="191"/>
      <c r="D142" s="24" t="s">
        <v>90</v>
      </c>
      <c r="E142" s="8"/>
      <c r="F142" s="9"/>
      <c r="G142" s="9"/>
      <c r="H142" s="9"/>
      <c r="I142" s="10"/>
      <c r="L142" s="71"/>
    </row>
    <row r="143" spans="1:12" ht="16.5" hidden="1" x14ac:dyDescent="0.25">
      <c r="A143" s="189">
        <v>3221</v>
      </c>
      <c r="B143" s="190"/>
      <c r="C143" s="191"/>
      <c r="D143" s="24" t="s">
        <v>91</v>
      </c>
      <c r="E143" s="8"/>
      <c r="F143" s="9"/>
      <c r="G143" s="9">
        <v>1250</v>
      </c>
      <c r="H143" s="9"/>
      <c r="I143" s="10"/>
      <c r="L143" s="71"/>
    </row>
    <row r="144" spans="1:12" ht="16.5" hidden="1" x14ac:dyDescent="0.25">
      <c r="A144" s="189">
        <v>3223</v>
      </c>
      <c r="B144" s="190"/>
      <c r="C144" s="191"/>
      <c r="D144" s="24" t="s">
        <v>93</v>
      </c>
      <c r="E144" s="8"/>
      <c r="F144" s="9"/>
      <c r="G144" s="9">
        <v>100</v>
      </c>
      <c r="H144" s="9"/>
      <c r="I144" s="10"/>
      <c r="L144" s="71"/>
    </row>
    <row r="145" spans="1:12" ht="16.5" hidden="1" x14ac:dyDescent="0.25">
      <c r="A145" s="189">
        <v>3224</v>
      </c>
      <c r="B145" s="190"/>
      <c r="C145" s="191"/>
      <c r="D145" s="24" t="s">
        <v>94</v>
      </c>
      <c r="E145" s="8"/>
      <c r="F145" s="9"/>
      <c r="G145" s="9">
        <v>100</v>
      </c>
      <c r="H145" s="9"/>
      <c r="I145" s="10"/>
      <c r="L145" s="71"/>
    </row>
    <row r="146" spans="1:12" ht="16.5" hidden="1" x14ac:dyDescent="0.25">
      <c r="A146" s="189">
        <v>3225</v>
      </c>
      <c r="B146" s="190"/>
      <c r="C146" s="191"/>
      <c r="D146" s="24" t="s">
        <v>95</v>
      </c>
      <c r="E146" s="8"/>
      <c r="F146" s="9"/>
      <c r="G146" s="9">
        <v>200</v>
      </c>
      <c r="H146" s="9"/>
      <c r="I146" s="10"/>
      <c r="L146" s="71"/>
    </row>
    <row r="147" spans="1:12" ht="16.5" hidden="1" x14ac:dyDescent="0.25">
      <c r="A147" s="189">
        <v>3227</v>
      </c>
      <c r="B147" s="190"/>
      <c r="C147" s="191"/>
      <c r="D147" s="24" t="s">
        <v>96</v>
      </c>
      <c r="E147" s="8"/>
      <c r="F147" s="9"/>
      <c r="G147" s="9"/>
      <c r="H147" s="9"/>
      <c r="I147" s="10"/>
      <c r="L147" s="71"/>
    </row>
    <row r="148" spans="1:12" ht="16.5" hidden="1" x14ac:dyDescent="0.25">
      <c r="A148" s="189">
        <v>3231</v>
      </c>
      <c r="B148" s="190"/>
      <c r="C148" s="191"/>
      <c r="D148" s="24" t="s">
        <v>97</v>
      </c>
      <c r="E148" s="8"/>
      <c r="F148" s="9"/>
      <c r="G148" s="9"/>
      <c r="H148" s="9"/>
      <c r="I148" s="10"/>
      <c r="L148" s="71"/>
    </row>
    <row r="149" spans="1:12" ht="16.5" hidden="1" x14ac:dyDescent="0.25">
      <c r="A149" s="189">
        <v>3232</v>
      </c>
      <c r="B149" s="190"/>
      <c r="C149" s="191"/>
      <c r="D149" s="24" t="s">
        <v>98</v>
      </c>
      <c r="E149" s="8"/>
      <c r="F149" s="9"/>
      <c r="G149" s="9">
        <v>500</v>
      </c>
      <c r="H149" s="9"/>
      <c r="I149" s="10"/>
      <c r="L149" s="71"/>
    </row>
    <row r="150" spans="1:12" ht="16.5" hidden="1" x14ac:dyDescent="0.25">
      <c r="A150" s="189">
        <v>3233</v>
      </c>
      <c r="B150" s="190"/>
      <c r="C150" s="191"/>
      <c r="D150" s="24" t="s">
        <v>99</v>
      </c>
      <c r="E150" s="8"/>
      <c r="F150" s="9"/>
      <c r="G150" s="9"/>
      <c r="H150" s="9"/>
      <c r="I150" s="10"/>
      <c r="L150" s="71"/>
    </row>
    <row r="151" spans="1:12" ht="16.5" hidden="1" x14ac:dyDescent="0.25">
      <c r="A151" s="189">
        <v>3234</v>
      </c>
      <c r="B151" s="190"/>
      <c r="C151" s="191"/>
      <c r="D151" s="24" t="s">
        <v>100</v>
      </c>
      <c r="E151" s="8"/>
      <c r="F151" s="9"/>
      <c r="G151" s="9">
        <v>300</v>
      </c>
      <c r="H151" s="9"/>
      <c r="I151" s="10"/>
      <c r="L151" s="71"/>
    </row>
    <row r="152" spans="1:12" ht="16.5" hidden="1" x14ac:dyDescent="0.25">
      <c r="A152" s="189">
        <v>3235</v>
      </c>
      <c r="B152" s="190"/>
      <c r="C152" s="191"/>
      <c r="D152" s="24" t="s">
        <v>101</v>
      </c>
      <c r="E152" s="8"/>
      <c r="F152" s="9"/>
      <c r="G152" s="9">
        <v>100</v>
      </c>
      <c r="H152" s="9"/>
      <c r="I152" s="10"/>
      <c r="L152" s="71"/>
    </row>
    <row r="153" spans="1:12" ht="16.5" hidden="1" x14ac:dyDescent="0.25">
      <c r="A153" s="189">
        <v>3236</v>
      </c>
      <c r="B153" s="190"/>
      <c r="C153" s="191"/>
      <c r="D153" s="24" t="s">
        <v>102</v>
      </c>
      <c r="E153" s="8"/>
      <c r="F153" s="9"/>
      <c r="G153" s="9"/>
      <c r="H153" s="9"/>
      <c r="I153" s="10"/>
      <c r="L153" s="71"/>
    </row>
    <row r="154" spans="1:12" ht="16.5" hidden="1" x14ac:dyDescent="0.25">
      <c r="A154" s="189">
        <v>3237</v>
      </c>
      <c r="B154" s="190"/>
      <c r="C154" s="191"/>
      <c r="D154" s="24" t="s">
        <v>103</v>
      </c>
      <c r="E154" s="8"/>
      <c r="F154" s="9"/>
      <c r="G154" s="9"/>
      <c r="H154" s="9"/>
      <c r="I154" s="10"/>
      <c r="L154" s="71"/>
    </row>
    <row r="155" spans="1:12" ht="16.5" hidden="1" x14ac:dyDescent="0.25">
      <c r="A155" s="189">
        <v>3238</v>
      </c>
      <c r="B155" s="190"/>
      <c r="C155" s="191"/>
      <c r="D155" s="24" t="s">
        <v>104</v>
      </c>
      <c r="E155" s="8"/>
      <c r="F155" s="9"/>
      <c r="G155" s="9"/>
      <c r="H155" s="9"/>
      <c r="I155" s="10"/>
      <c r="L155" s="71"/>
    </row>
    <row r="156" spans="1:12" ht="16.5" hidden="1" x14ac:dyDescent="0.25">
      <c r="A156" s="189">
        <v>3239</v>
      </c>
      <c r="B156" s="190"/>
      <c r="C156" s="191"/>
      <c r="D156" s="24" t="s">
        <v>105</v>
      </c>
      <c r="E156" s="8"/>
      <c r="F156" s="9"/>
      <c r="G156" s="9"/>
      <c r="H156" s="9"/>
      <c r="I156" s="10"/>
      <c r="L156" s="71"/>
    </row>
    <row r="157" spans="1:12" ht="16.5" hidden="1" x14ac:dyDescent="0.25">
      <c r="A157" s="189">
        <v>3241</v>
      </c>
      <c r="B157" s="190"/>
      <c r="C157" s="191"/>
      <c r="D157" s="24" t="s">
        <v>141</v>
      </c>
      <c r="E157" s="8"/>
      <c r="F157" s="9"/>
      <c r="G157" s="9"/>
      <c r="H157" s="9"/>
      <c r="I157" s="10"/>
      <c r="L157" s="71"/>
    </row>
    <row r="158" spans="1:12" ht="16.5" hidden="1" x14ac:dyDescent="0.25">
      <c r="A158" s="189">
        <v>3292</v>
      </c>
      <c r="B158" s="190"/>
      <c r="C158" s="191"/>
      <c r="D158" s="24" t="s">
        <v>106</v>
      </c>
      <c r="E158" s="8"/>
      <c r="F158" s="9"/>
      <c r="G158" s="9">
        <v>200</v>
      </c>
      <c r="H158" s="9"/>
      <c r="I158" s="10"/>
      <c r="L158" s="71"/>
    </row>
    <row r="159" spans="1:12" ht="16.5" x14ac:dyDescent="0.25">
      <c r="A159" s="195" t="s">
        <v>152</v>
      </c>
      <c r="B159" s="196"/>
      <c r="C159" s="197"/>
      <c r="D159" s="41" t="s">
        <v>153</v>
      </c>
      <c r="E159" s="98"/>
      <c r="F159" s="99"/>
      <c r="G159" s="99">
        <f>G160</f>
        <v>1195</v>
      </c>
      <c r="H159" s="99"/>
      <c r="I159" s="100"/>
      <c r="L159" s="71"/>
    </row>
    <row r="160" spans="1:12" ht="25.5" x14ac:dyDescent="0.25">
      <c r="A160" s="183">
        <v>42</v>
      </c>
      <c r="B160" s="184"/>
      <c r="C160" s="185"/>
      <c r="D160" s="25" t="s">
        <v>142</v>
      </c>
      <c r="E160" s="8"/>
      <c r="F160" s="9"/>
      <c r="G160" s="9">
        <f>SUM(G161:G162)</f>
        <v>1195</v>
      </c>
      <c r="H160" s="9"/>
      <c r="I160" s="10"/>
      <c r="L160" s="71"/>
    </row>
    <row r="161" spans="1:12" ht="16.5" hidden="1" x14ac:dyDescent="0.25">
      <c r="A161" s="189">
        <v>4221</v>
      </c>
      <c r="B161" s="190"/>
      <c r="C161" s="191"/>
      <c r="D161" s="80" t="s">
        <v>145</v>
      </c>
      <c r="E161" s="8"/>
      <c r="F161" s="9"/>
      <c r="G161" s="9">
        <v>1060</v>
      </c>
      <c r="H161" s="9"/>
      <c r="I161" s="10"/>
      <c r="L161" s="71"/>
    </row>
    <row r="162" spans="1:12" ht="16.5" hidden="1" x14ac:dyDescent="0.25">
      <c r="A162" s="189">
        <v>4241</v>
      </c>
      <c r="B162" s="190"/>
      <c r="C162" s="191"/>
      <c r="D162" s="80" t="s">
        <v>144</v>
      </c>
      <c r="E162" s="8"/>
      <c r="F162" s="9"/>
      <c r="G162" s="9">
        <v>135</v>
      </c>
      <c r="H162" s="9"/>
      <c r="I162" s="10"/>
      <c r="L162" s="71"/>
    </row>
    <row r="163" spans="1:12" ht="16.5" x14ac:dyDescent="0.25">
      <c r="A163" s="65"/>
      <c r="B163" s="66"/>
      <c r="C163" s="67"/>
      <c r="D163" s="81"/>
      <c r="E163" s="8"/>
      <c r="F163" s="9"/>
      <c r="G163" s="9"/>
      <c r="H163" s="9"/>
      <c r="I163" s="10"/>
      <c r="L163" s="71"/>
    </row>
    <row r="164" spans="1:12" ht="16.5" x14ac:dyDescent="0.25">
      <c r="A164" s="186" t="s">
        <v>118</v>
      </c>
      <c r="B164" s="187"/>
      <c r="C164" s="188"/>
      <c r="D164" s="93" t="s">
        <v>119</v>
      </c>
      <c r="E164" s="94"/>
      <c r="F164" s="95"/>
      <c r="G164" s="95">
        <f>G165+G170</f>
        <v>17300</v>
      </c>
      <c r="H164" s="69"/>
      <c r="I164" s="70"/>
      <c r="L164" s="71"/>
    </row>
    <row r="165" spans="1:12" ht="24" customHeight="1" x14ac:dyDescent="0.25">
      <c r="A165" s="195" t="s">
        <v>135</v>
      </c>
      <c r="B165" s="196"/>
      <c r="C165" s="197"/>
      <c r="D165" s="101" t="s">
        <v>136</v>
      </c>
      <c r="E165" s="102"/>
      <c r="F165" s="26"/>
      <c r="G165" s="26">
        <f>G166</f>
        <v>14500</v>
      </c>
      <c r="H165" s="26"/>
      <c r="I165" s="33"/>
      <c r="K165" s="106">
        <f>G165+G83</f>
        <v>75490</v>
      </c>
      <c r="L165" s="71"/>
    </row>
    <row r="166" spans="1:12" ht="16.5" x14ac:dyDescent="0.25">
      <c r="A166" s="183">
        <v>3</v>
      </c>
      <c r="B166" s="184"/>
      <c r="C166" s="185"/>
      <c r="D166" s="25" t="s">
        <v>12</v>
      </c>
      <c r="E166" s="68"/>
      <c r="F166" s="69"/>
      <c r="G166" s="69">
        <f>G167</f>
        <v>14500</v>
      </c>
      <c r="H166" s="69"/>
      <c r="I166" s="70"/>
      <c r="L166" s="71"/>
    </row>
    <row r="167" spans="1:12" ht="16.5" x14ac:dyDescent="0.25">
      <c r="A167" s="183">
        <v>32</v>
      </c>
      <c r="B167" s="184"/>
      <c r="C167" s="185"/>
      <c r="D167" s="25" t="s">
        <v>23</v>
      </c>
      <c r="E167" s="68"/>
      <c r="F167" s="69"/>
      <c r="G167" s="69">
        <f>SUM(G168:G169)</f>
        <v>14500</v>
      </c>
      <c r="H167" s="69"/>
      <c r="I167" s="70"/>
      <c r="L167" s="71"/>
    </row>
    <row r="168" spans="1:12" ht="16.5" hidden="1" x14ac:dyDescent="0.25">
      <c r="A168" s="189">
        <v>3222</v>
      </c>
      <c r="B168" s="190"/>
      <c r="C168" s="191"/>
      <c r="D168" s="24" t="s">
        <v>92</v>
      </c>
      <c r="E168" s="8"/>
      <c r="F168" s="9"/>
      <c r="G168" s="84">
        <v>14500</v>
      </c>
      <c r="H168" s="9"/>
      <c r="I168" s="10"/>
      <c r="L168" s="71"/>
    </row>
    <row r="169" spans="1:12" ht="16.5" hidden="1" x14ac:dyDescent="0.25">
      <c r="A169" s="189">
        <v>3231</v>
      </c>
      <c r="B169" s="190"/>
      <c r="C169" s="191"/>
      <c r="D169" s="24" t="s">
        <v>97</v>
      </c>
      <c r="E169" s="8"/>
      <c r="F169" s="9"/>
      <c r="G169" s="9"/>
      <c r="H169" s="9"/>
      <c r="I169" s="10"/>
      <c r="L169" s="71"/>
    </row>
    <row r="170" spans="1:12" ht="16.5" x14ac:dyDescent="0.25">
      <c r="A170" s="195" t="s">
        <v>137</v>
      </c>
      <c r="B170" s="196"/>
      <c r="C170" s="197"/>
      <c r="D170" s="101" t="s">
        <v>138</v>
      </c>
      <c r="E170" s="102"/>
      <c r="F170" s="26"/>
      <c r="G170" s="26">
        <f>G171</f>
        <v>2800</v>
      </c>
      <c r="H170" s="26"/>
      <c r="I170" s="33"/>
      <c r="L170" s="64"/>
    </row>
    <row r="171" spans="1:12" ht="16.5" x14ac:dyDescent="0.25">
      <c r="A171" s="183">
        <v>3</v>
      </c>
      <c r="B171" s="184"/>
      <c r="C171" s="185"/>
      <c r="D171" s="25" t="s">
        <v>12</v>
      </c>
      <c r="E171" s="8"/>
      <c r="F171" s="9"/>
      <c r="G171" s="9">
        <f>G172</f>
        <v>2800</v>
      </c>
      <c r="H171" s="9"/>
      <c r="I171" s="10"/>
      <c r="L171" s="71"/>
    </row>
    <row r="172" spans="1:12" ht="16.5" x14ac:dyDescent="0.25">
      <c r="A172" s="183">
        <v>32</v>
      </c>
      <c r="B172" s="184"/>
      <c r="C172" s="185"/>
      <c r="D172" s="25" t="s">
        <v>23</v>
      </c>
      <c r="E172" s="8"/>
      <c r="F172" s="9"/>
      <c r="G172" s="9">
        <f>SUM(G173:G174)</f>
        <v>2800</v>
      </c>
      <c r="H172" s="9"/>
      <c r="I172" s="10"/>
      <c r="L172" s="71"/>
    </row>
    <row r="173" spans="1:12" ht="16.5" hidden="1" x14ac:dyDescent="0.25">
      <c r="A173" s="189">
        <v>3222</v>
      </c>
      <c r="B173" s="190"/>
      <c r="C173" s="191"/>
      <c r="D173" s="24" t="s">
        <v>92</v>
      </c>
      <c r="E173" s="8"/>
      <c r="F173" s="9"/>
      <c r="G173" s="9">
        <v>2800</v>
      </c>
      <c r="H173" s="9"/>
      <c r="I173" s="10"/>
      <c r="L173" s="71"/>
    </row>
    <row r="174" spans="1:12" ht="16.5" hidden="1" x14ac:dyDescent="0.25">
      <c r="A174" s="189">
        <v>3231</v>
      </c>
      <c r="B174" s="190"/>
      <c r="C174" s="191"/>
      <c r="D174" s="24" t="s">
        <v>97</v>
      </c>
      <c r="E174" s="8"/>
      <c r="F174" s="9"/>
      <c r="G174" s="9"/>
      <c r="H174" s="9"/>
      <c r="I174" s="10"/>
      <c r="L174" s="71"/>
    </row>
    <row r="175" spans="1:12" ht="16.5" x14ac:dyDescent="0.25">
      <c r="A175" s="73"/>
      <c r="B175" s="74"/>
      <c r="C175" s="75"/>
      <c r="D175" s="72"/>
      <c r="E175" s="8"/>
      <c r="F175" s="9"/>
      <c r="G175" s="9"/>
      <c r="H175" s="9"/>
      <c r="I175" s="10"/>
      <c r="L175" s="71"/>
    </row>
    <row r="176" spans="1:12" ht="16.5" x14ac:dyDescent="0.25">
      <c r="A176" s="213" t="s">
        <v>156</v>
      </c>
      <c r="B176" s="214"/>
      <c r="C176" s="215"/>
      <c r="D176" s="86" t="s">
        <v>157</v>
      </c>
      <c r="E176" s="92"/>
      <c r="F176" s="32"/>
      <c r="G176" s="111">
        <f>G177+G328</f>
        <v>162930.47000000003</v>
      </c>
      <c r="H176" s="9"/>
      <c r="I176" s="10"/>
      <c r="L176" s="71"/>
    </row>
    <row r="177" spans="1:12" ht="16.5" x14ac:dyDescent="0.25">
      <c r="A177" s="186" t="s">
        <v>116</v>
      </c>
      <c r="B177" s="187"/>
      <c r="C177" s="188"/>
      <c r="D177" s="93" t="s">
        <v>117</v>
      </c>
      <c r="E177" s="94"/>
      <c r="F177" s="95"/>
      <c r="G177" s="112">
        <f>G178+G186+G224+G231+G256+G285+G292+G302+G305+G308+G311+G315</f>
        <v>106995.47000000002</v>
      </c>
      <c r="H177" s="9"/>
      <c r="I177" s="10"/>
      <c r="L177" s="71"/>
    </row>
    <row r="178" spans="1:12" ht="25.5" x14ac:dyDescent="0.25">
      <c r="A178" s="195" t="s">
        <v>133</v>
      </c>
      <c r="B178" s="196"/>
      <c r="C178" s="197"/>
      <c r="D178" s="101" t="s">
        <v>159</v>
      </c>
      <c r="E178" s="68"/>
      <c r="F178" s="69"/>
      <c r="G178" s="69">
        <f>G179</f>
        <v>8630</v>
      </c>
      <c r="H178" s="9"/>
      <c r="I178" s="10"/>
      <c r="L178" s="71"/>
    </row>
    <row r="179" spans="1:12" ht="16.5" x14ac:dyDescent="0.25">
      <c r="A179" s="183">
        <v>3</v>
      </c>
      <c r="B179" s="184"/>
      <c r="C179" s="185"/>
      <c r="D179" s="25" t="s">
        <v>12</v>
      </c>
      <c r="E179" s="68"/>
      <c r="F179" s="69"/>
      <c r="G179" s="69">
        <f>G180+G183</f>
        <v>8630</v>
      </c>
      <c r="H179" s="9"/>
      <c r="I179" s="10"/>
      <c r="L179" s="71"/>
    </row>
    <row r="180" spans="1:12" ht="16.5" x14ac:dyDescent="0.25">
      <c r="A180" s="198">
        <v>31</v>
      </c>
      <c r="B180" s="199"/>
      <c r="C180" s="200"/>
      <c r="D180" s="72" t="s">
        <v>13</v>
      </c>
      <c r="E180" s="8"/>
      <c r="F180" s="9"/>
      <c r="G180" s="69">
        <f>SUM(G181:G182)</f>
        <v>7460</v>
      </c>
      <c r="H180" s="9"/>
      <c r="I180" s="10"/>
      <c r="L180" s="71"/>
    </row>
    <row r="181" spans="1:12" ht="16.5" hidden="1" x14ac:dyDescent="0.25">
      <c r="A181" s="192">
        <v>3111</v>
      </c>
      <c r="B181" s="193"/>
      <c r="C181" s="194"/>
      <c r="D181" s="79" t="s">
        <v>124</v>
      </c>
      <c r="E181" s="8"/>
      <c r="F181" s="9"/>
      <c r="G181" s="83">
        <f>((200*2)*10)+((200*3)*4)</f>
        <v>6400</v>
      </c>
      <c r="H181" s="9"/>
      <c r="I181" s="10"/>
      <c r="L181" s="71"/>
    </row>
    <row r="182" spans="1:12" ht="16.5" hidden="1" x14ac:dyDescent="0.25">
      <c r="A182" s="192">
        <v>3132</v>
      </c>
      <c r="B182" s="193"/>
      <c r="C182" s="194"/>
      <c r="D182" s="79" t="s">
        <v>127</v>
      </c>
      <c r="E182" s="8"/>
      <c r="F182" s="9"/>
      <c r="G182" s="83">
        <f>((30*2)*10)+((30*3)*4)+100</f>
        <v>1060</v>
      </c>
      <c r="H182" s="9"/>
      <c r="I182" s="10"/>
      <c r="L182" s="71"/>
    </row>
    <row r="183" spans="1:12" ht="16.5" x14ac:dyDescent="0.25">
      <c r="A183" s="183">
        <v>32</v>
      </c>
      <c r="B183" s="184"/>
      <c r="C183" s="185"/>
      <c r="D183" s="25" t="s">
        <v>23</v>
      </c>
      <c r="E183" s="8"/>
      <c r="F183" s="9"/>
      <c r="G183" s="69">
        <f>SUM(G184:G185)</f>
        <v>1170</v>
      </c>
      <c r="H183" s="9"/>
      <c r="I183" s="10"/>
      <c r="L183" s="71"/>
    </row>
    <row r="184" spans="1:12" ht="16.5" hidden="1" x14ac:dyDescent="0.25">
      <c r="A184" s="219">
        <v>3211</v>
      </c>
      <c r="B184" s="220"/>
      <c r="C184" s="221"/>
      <c r="D184" s="79" t="s">
        <v>158</v>
      </c>
      <c r="E184" s="8"/>
      <c r="F184" s="9"/>
      <c r="G184" s="9">
        <v>270</v>
      </c>
      <c r="H184" s="9"/>
      <c r="I184" s="10"/>
      <c r="L184" s="71"/>
    </row>
    <row r="185" spans="1:12" ht="16.5" hidden="1" x14ac:dyDescent="0.25">
      <c r="A185" s="219">
        <v>3221</v>
      </c>
      <c r="B185" s="220"/>
      <c r="C185" s="221"/>
      <c r="D185" s="24" t="s">
        <v>160</v>
      </c>
      <c r="E185" s="8"/>
      <c r="F185" s="9"/>
      <c r="G185" s="9">
        <v>900</v>
      </c>
      <c r="H185" s="9"/>
      <c r="I185" s="10"/>
      <c r="L185" s="71"/>
    </row>
    <row r="186" spans="1:12" ht="25.5" x14ac:dyDescent="0.25">
      <c r="A186" s="180" t="s">
        <v>154</v>
      </c>
      <c r="B186" s="181"/>
      <c r="C186" s="182"/>
      <c r="D186" s="72" t="s">
        <v>155</v>
      </c>
      <c r="E186" s="8"/>
      <c r="F186" s="9"/>
      <c r="G186" s="107">
        <f>G187+G214</f>
        <v>45026</v>
      </c>
      <c r="H186" s="9"/>
      <c r="I186" s="10"/>
      <c r="L186" s="64"/>
    </row>
    <row r="187" spans="1:12" ht="16.5" x14ac:dyDescent="0.25">
      <c r="A187" s="183">
        <v>3</v>
      </c>
      <c r="B187" s="184"/>
      <c r="C187" s="185"/>
      <c r="D187" s="25" t="s">
        <v>12</v>
      </c>
      <c r="E187" s="68"/>
      <c r="F187" s="69"/>
      <c r="G187" s="69">
        <f>G188+G192+G207+G209+G212</f>
        <v>30768</v>
      </c>
      <c r="H187" s="9"/>
      <c r="I187" s="10"/>
      <c r="L187" s="64"/>
    </row>
    <row r="188" spans="1:12" ht="16.5" x14ac:dyDescent="0.25">
      <c r="A188" s="198">
        <v>31</v>
      </c>
      <c r="B188" s="199"/>
      <c r="C188" s="200"/>
      <c r="D188" s="72" t="s">
        <v>13</v>
      </c>
      <c r="E188" s="68"/>
      <c r="F188" s="69"/>
      <c r="G188" s="69">
        <f>SUM(G189:G191)</f>
        <v>3117</v>
      </c>
      <c r="H188" s="9"/>
      <c r="I188" s="10"/>
      <c r="L188" s="64"/>
    </row>
    <row r="189" spans="1:12" ht="16.5" hidden="1" x14ac:dyDescent="0.25">
      <c r="A189" s="192">
        <v>3111</v>
      </c>
      <c r="B189" s="193"/>
      <c r="C189" s="194"/>
      <c r="D189" s="79" t="s">
        <v>124</v>
      </c>
      <c r="E189" s="8"/>
      <c r="F189" s="9"/>
      <c r="G189" s="9">
        <v>2650</v>
      </c>
      <c r="H189" s="9"/>
      <c r="I189" s="10"/>
      <c r="L189" s="64"/>
    </row>
    <row r="190" spans="1:12" ht="16.5" hidden="1" x14ac:dyDescent="0.25">
      <c r="A190" s="189">
        <v>3132</v>
      </c>
      <c r="B190" s="190"/>
      <c r="C190" s="191"/>
      <c r="D190" s="24" t="s">
        <v>127</v>
      </c>
      <c r="E190" s="8"/>
      <c r="F190" s="9"/>
      <c r="G190" s="9">
        <v>437</v>
      </c>
      <c r="H190" s="9"/>
      <c r="I190" s="10"/>
      <c r="L190" s="64"/>
    </row>
    <row r="191" spans="1:12" ht="16.5" hidden="1" x14ac:dyDescent="0.25">
      <c r="A191" s="189">
        <v>3133</v>
      </c>
      <c r="B191" s="190"/>
      <c r="C191" s="191"/>
      <c r="D191" s="24" t="s">
        <v>128</v>
      </c>
      <c r="E191" s="8"/>
      <c r="F191" s="9"/>
      <c r="G191" s="9">
        <v>30</v>
      </c>
      <c r="H191" s="9"/>
      <c r="I191" s="10"/>
      <c r="L191" s="64"/>
    </row>
    <row r="192" spans="1:12" ht="16.5" x14ac:dyDescent="0.25">
      <c r="A192" s="183">
        <v>32</v>
      </c>
      <c r="B192" s="184"/>
      <c r="C192" s="185"/>
      <c r="D192" s="25" t="s">
        <v>23</v>
      </c>
      <c r="E192" s="68"/>
      <c r="F192" s="69"/>
      <c r="G192" s="69">
        <f>SUM(G193:G206)</f>
        <v>12631</v>
      </c>
      <c r="H192" s="9"/>
      <c r="I192" s="10"/>
      <c r="L192" s="64"/>
    </row>
    <row r="193" spans="1:12" ht="16.5" hidden="1" x14ac:dyDescent="0.25">
      <c r="A193" s="189">
        <v>3211</v>
      </c>
      <c r="B193" s="190"/>
      <c r="C193" s="191"/>
      <c r="D193" s="24" t="s">
        <v>161</v>
      </c>
      <c r="E193" s="8"/>
      <c r="F193" s="9"/>
      <c r="G193" s="9">
        <v>665</v>
      </c>
      <c r="H193" s="9"/>
      <c r="I193" s="10"/>
      <c r="L193" s="64"/>
    </row>
    <row r="194" spans="1:12" ht="16.5" hidden="1" x14ac:dyDescent="0.25">
      <c r="A194" s="189">
        <v>3213</v>
      </c>
      <c r="B194" s="190"/>
      <c r="C194" s="191"/>
      <c r="D194" s="24" t="s">
        <v>162</v>
      </c>
      <c r="E194" s="8"/>
      <c r="F194" s="9"/>
      <c r="G194" s="9">
        <v>200</v>
      </c>
      <c r="H194" s="9"/>
      <c r="I194" s="10"/>
      <c r="L194" s="64"/>
    </row>
    <row r="195" spans="1:12" ht="16.5" hidden="1" x14ac:dyDescent="0.25">
      <c r="A195" s="189">
        <v>3221</v>
      </c>
      <c r="B195" s="190"/>
      <c r="C195" s="191"/>
      <c r="D195" s="24" t="s">
        <v>163</v>
      </c>
      <c r="E195" s="8"/>
      <c r="F195" s="9"/>
      <c r="G195" s="84">
        <v>500</v>
      </c>
      <c r="H195" s="9"/>
      <c r="I195" s="10"/>
      <c r="L195" s="64"/>
    </row>
    <row r="196" spans="1:12" ht="16.5" hidden="1" x14ac:dyDescent="0.25">
      <c r="A196" s="189">
        <v>3221</v>
      </c>
      <c r="B196" s="190"/>
      <c r="C196" s="191"/>
      <c r="D196" s="24" t="s">
        <v>164</v>
      </c>
      <c r="E196" s="8"/>
      <c r="F196" s="9"/>
      <c r="G196" s="9">
        <v>5980</v>
      </c>
      <c r="H196" s="9"/>
      <c r="I196" s="10"/>
      <c r="L196" s="64"/>
    </row>
    <row r="197" spans="1:12" ht="16.5" hidden="1" x14ac:dyDescent="0.25">
      <c r="A197" s="189">
        <v>3225</v>
      </c>
      <c r="B197" s="190"/>
      <c r="C197" s="191"/>
      <c r="D197" s="24" t="s">
        <v>166</v>
      </c>
      <c r="E197" s="8"/>
      <c r="F197" s="9"/>
      <c r="G197" s="9">
        <v>2920</v>
      </c>
      <c r="H197" s="9"/>
      <c r="I197" s="10"/>
      <c r="L197" s="64"/>
    </row>
    <row r="198" spans="1:12" ht="16.5" hidden="1" x14ac:dyDescent="0.25">
      <c r="A198" s="189">
        <v>3231</v>
      </c>
      <c r="B198" s="190"/>
      <c r="C198" s="191"/>
      <c r="D198" s="24" t="s">
        <v>97</v>
      </c>
      <c r="E198" s="8"/>
      <c r="F198" s="9"/>
      <c r="G198" s="9">
        <v>265</v>
      </c>
      <c r="H198" s="9"/>
      <c r="I198" s="10"/>
      <c r="L198" s="64"/>
    </row>
    <row r="199" spans="1:12" ht="16.5" hidden="1" x14ac:dyDescent="0.25">
      <c r="A199" s="189">
        <v>3235</v>
      </c>
      <c r="B199" s="190"/>
      <c r="C199" s="191"/>
      <c r="D199" s="24" t="s">
        <v>101</v>
      </c>
      <c r="E199" s="8"/>
      <c r="F199" s="9"/>
      <c r="G199" s="84">
        <v>500</v>
      </c>
      <c r="H199" s="9"/>
      <c r="I199" s="10"/>
      <c r="L199" s="64"/>
    </row>
    <row r="200" spans="1:12" ht="16.5" hidden="1" x14ac:dyDescent="0.25">
      <c r="A200" s="189">
        <v>3236</v>
      </c>
      <c r="B200" s="190"/>
      <c r="C200" s="191"/>
      <c r="D200" s="24" t="s">
        <v>102</v>
      </c>
      <c r="E200" s="8"/>
      <c r="F200" s="9"/>
      <c r="G200" s="9">
        <v>300</v>
      </c>
      <c r="H200" s="9"/>
      <c r="I200" s="10"/>
      <c r="L200" s="64"/>
    </row>
    <row r="201" spans="1:12" ht="16.5" hidden="1" x14ac:dyDescent="0.25">
      <c r="A201" s="189">
        <v>3237</v>
      </c>
      <c r="B201" s="190"/>
      <c r="C201" s="191"/>
      <c r="D201" s="24" t="s">
        <v>167</v>
      </c>
      <c r="E201" s="8"/>
      <c r="F201" s="9"/>
      <c r="G201" s="9">
        <v>200</v>
      </c>
      <c r="H201" s="9"/>
      <c r="I201" s="10"/>
      <c r="L201" s="64"/>
    </row>
    <row r="202" spans="1:12" ht="16.5" hidden="1" x14ac:dyDescent="0.25">
      <c r="A202" s="189">
        <v>3239</v>
      </c>
      <c r="B202" s="190"/>
      <c r="C202" s="191"/>
      <c r="D202" s="24" t="s">
        <v>105</v>
      </c>
      <c r="E202" s="8"/>
      <c r="F202" s="9"/>
      <c r="G202" s="9">
        <v>465</v>
      </c>
      <c r="H202" s="9"/>
      <c r="I202" s="10"/>
      <c r="L202" s="64"/>
    </row>
    <row r="203" spans="1:12" ht="16.5" hidden="1" x14ac:dyDescent="0.25">
      <c r="A203" s="189">
        <v>3293</v>
      </c>
      <c r="B203" s="190"/>
      <c r="C203" s="191"/>
      <c r="D203" s="24" t="s">
        <v>107</v>
      </c>
      <c r="E203" s="8"/>
      <c r="F203" s="9"/>
      <c r="G203" s="9">
        <v>66</v>
      </c>
      <c r="H203" s="9"/>
      <c r="I203" s="10"/>
      <c r="L203" s="64"/>
    </row>
    <row r="204" spans="1:12" ht="16.5" hidden="1" x14ac:dyDescent="0.25">
      <c r="A204" s="189">
        <v>3295</v>
      </c>
      <c r="B204" s="190"/>
      <c r="C204" s="191"/>
      <c r="D204" s="24" t="s">
        <v>109</v>
      </c>
      <c r="E204" s="8"/>
      <c r="F204" s="9"/>
      <c r="G204" s="9">
        <v>400</v>
      </c>
      <c r="H204" s="9"/>
      <c r="I204" s="10"/>
      <c r="L204" s="64"/>
    </row>
    <row r="205" spans="1:12" ht="16.5" hidden="1" x14ac:dyDescent="0.25">
      <c r="A205" s="189">
        <v>3296</v>
      </c>
      <c r="B205" s="190"/>
      <c r="C205" s="191"/>
      <c r="D205" s="24" t="s">
        <v>168</v>
      </c>
      <c r="E205" s="8"/>
      <c r="F205" s="9"/>
      <c r="G205" s="9">
        <v>100</v>
      </c>
      <c r="H205" s="9"/>
      <c r="I205" s="10"/>
      <c r="L205" s="64"/>
    </row>
    <row r="206" spans="1:12" ht="16.5" hidden="1" x14ac:dyDescent="0.25">
      <c r="A206" s="189">
        <v>3299</v>
      </c>
      <c r="B206" s="190"/>
      <c r="C206" s="191"/>
      <c r="D206" s="24" t="s">
        <v>169</v>
      </c>
      <c r="E206" s="8"/>
      <c r="F206" s="9"/>
      <c r="G206" s="9">
        <v>70</v>
      </c>
      <c r="H206" s="9"/>
      <c r="I206" s="10"/>
      <c r="L206" s="64"/>
    </row>
    <row r="207" spans="1:12" ht="16.5" x14ac:dyDescent="0.25">
      <c r="A207" s="183">
        <v>34</v>
      </c>
      <c r="B207" s="184"/>
      <c r="C207" s="185"/>
      <c r="D207" s="25" t="s">
        <v>73</v>
      </c>
      <c r="E207" s="8"/>
      <c r="F207" s="9"/>
      <c r="G207" s="69">
        <f>SUM(G208)</f>
        <v>20</v>
      </c>
      <c r="H207" s="9"/>
      <c r="I207" s="10"/>
      <c r="L207" s="64"/>
    </row>
    <row r="208" spans="1:12" ht="16.5" hidden="1" x14ac:dyDescent="0.25">
      <c r="A208" s="189">
        <v>3433</v>
      </c>
      <c r="B208" s="190"/>
      <c r="C208" s="191"/>
      <c r="D208" s="24" t="s">
        <v>113</v>
      </c>
      <c r="E208" s="8"/>
      <c r="F208" s="9"/>
      <c r="G208" s="9">
        <v>20</v>
      </c>
      <c r="H208" s="9"/>
      <c r="I208" s="10"/>
      <c r="L208" s="64"/>
    </row>
    <row r="209" spans="1:12" ht="16.5" x14ac:dyDescent="0.25">
      <c r="A209" s="183">
        <v>37</v>
      </c>
      <c r="B209" s="184"/>
      <c r="C209" s="185"/>
      <c r="D209" s="25" t="s">
        <v>75</v>
      </c>
      <c r="E209" s="8"/>
      <c r="F209" s="9"/>
      <c r="G209" s="69">
        <f>SUM(G210:G211)</f>
        <v>14500</v>
      </c>
      <c r="H209" s="9"/>
      <c r="I209" s="10"/>
      <c r="L209" s="64"/>
    </row>
    <row r="210" spans="1:12" ht="16.5" hidden="1" x14ac:dyDescent="0.25">
      <c r="A210" s="189">
        <v>3721</v>
      </c>
      <c r="B210" s="190"/>
      <c r="C210" s="191"/>
      <c r="D210" s="24" t="s">
        <v>170</v>
      </c>
      <c r="E210" s="8"/>
      <c r="F210" s="9"/>
      <c r="G210" s="9">
        <v>2500</v>
      </c>
      <c r="H210" s="9"/>
      <c r="I210" s="10"/>
      <c r="L210" s="64"/>
    </row>
    <row r="211" spans="1:12" ht="16.5" hidden="1" x14ac:dyDescent="0.25">
      <c r="A211" s="189">
        <v>3722</v>
      </c>
      <c r="B211" s="190"/>
      <c r="C211" s="191"/>
      <c r="D211" s="24" t="s">
        <v>171</v>
      </c>
      <c r="E211" s="8"/>
      <c r="F211" s="9"/>
      <c r="G211" s="9">
        <v>12000</v>
      </c>
      <c r="H211" s="9"/>
      <c r="I211" s="10"/>
      <c r="L211" s="64"/>
    </row>
    <row r="212" spans="1:12" ht="16.5" x14ac:dyDescent="0.25">
      <c r="A212" s="183">
        <v>38</v>
      </c>
      <c r="B212" s="184"/>
      <c r="C212" s="185"/>
      <c r="D212" s="25" t="s">
        <v>76</v>
      </c>
      <c r="E212" s="68"/>
      <c r="F212" s="69"/>
      <c r="G212" s="69">
        <f>SUM(G213)</f>
        <v>500</v>
      </c>
      <c r="H212" s="9"/>
      <c r="I212" s="10"/>
      <c r="L212" s="64"/>
    </row>
    <row r="213" spans="1:12" ht="16.5" hidden="1" x14ac:dyDescent="0.25">
      <c r="A213" s="189">
        <v>3812</v>
      </c>
      <c r="B213" s="190"/>
      <c r="C213" s="191"/>
      <c r="D213" s="24" t="s">
        <v>172</v>
      </c>
      <c r="E213" s="8"/>
      <c r="F213" s="9"/>
      <c r="G213" s="9">
        <v>500</v>
      </c>
      <c r="H213" s="9"/>
      <c r="I213" s="10"/>
      <c r="L213" s="64"/>
    </row>
    <row r="214" spans="1:12" ht="25.5" x14ac:dyDescent="0.25">
      <c r="A214" s="183">
        <v>42</v>
      </c>
      <c r="B214" s="184"/>
      <c r="C214" s="185"/>
      <c r="D214" s="25" t="s">
        <v>142</v>
      </c>
      <c r="E214" s="8"/>
      <c r="F214" s="9"/>
      <c r="G214" s="69">
        <f>SUM(G215:G221)</f>
        <v>14258</v>
      </c>
      <c r="H214" s="9"/>
      <c r="I214" s="10"/>
      <c r="L214" s="71"/>
    </row>
    <row r="215" spans="1:12" ht="16.5" hidden="1" x14ac:dyDescent="0.25">
      <c r="A215" s="189">
        <v>4221</v>
      </c>
      <c r="B215" s="190"/>
      <c r="C215" s="191"/>
      <c r="D215" s="80" t="s">
        <v>145</v>
      </c>
      <c r="E215" s="8"/>
      <c r="F215" s="9"/>
      <c r="G215" s="83">
        <v>1328</v>
      </c>
      <c r="H215" s="9"/>
      <c r="I215" s="10"/>
      <c r="L215" s="71"/>
    </row>
    <row r="216" spans="1:12" ht="16.5" hidden="1" x14ac:dyDescent="0.25">
      <c r="A216" s="189">
        <v>4222</v>
      </c>
      <c r="B216" s="190"/>
      <c r="C216" s="191"/>
      <c r="D216" s="80" t="s">
        <v>146</v>
      </c>
      <c r="E216" s="8"/>
      <c r="F216" s="9"/>
      <c r="G216" s="83"/>
      <c r="H216" s="9"/>
      <c r="I216" s="10"/>
      <c r="L216" s="71"/>
    </row>
    <row r="217" spans="1:12" ht="16.5" hidden="1" x14ac:dyDescent="0.25">
      <c r="A217" s="189">
        <v>4223</v>
      </c>
      <c r="B217" s="190"/>
      <c r="C217" s="191"/>
      <c r="D217" s="80" t="s">
        <v>147</v>
      </c>
      <c r="E217" s="8"/>
      <c r="F217" s="9"/>
      <c r="G217" s="83"/>
      <c r="H217" s="9"/>
      <c r="I217" s="10"/>
      <c r="L217" s="71"/>
    </row>
    <row r="218" spans="1:12" ht="16.5" hidden="1" x14ac:dyDescent="0.25">
      <c r="A218" s="189">
        <v>4225</v>
      </c>
      <c r="B218" s="190"/>
      <c r="C218" s="191"/>
      <c r="D218" s="80" t="s">
        <v>148</v>
      </c>
      <c r="E218" s="8"/>
      <c r="F218" s="9"/>
      <c r="G218" s="83">
        <v>265</v>
      </c>
      <c r="H218" s="9"/>
      <c r="I218" s="10"/>
      <c r="L218" s="71"/>
    </row>
    <row r="219" spans="1:12" ht="16.5" hidden="1" x14ac:dyDescent="0.25">
      <c r="A219" s="189">
        <v>4226</v>
      </c>
      <c r="B219" s="190"/>
      <c r="C219" s="191"/>
      <c r="D219" s="80" t="s">
        <v>149</v>
      </c>
      <c r="E219" s="8"/>
      <c r="F219" s="9"/>
      <c r="G219" s="83">
        <v>265</v>
      </c>
      <c r="H219" s="9"/>
      <c r="I219" s="10"/>
      <c r="L219" s="71"/>
    </row>
    <row r="220" spans="1:12" ht="16.5" hidden="1" x14ac:dyDescent="0.25">
      <c r="A220" s="189">
        <v>4227</v>
      </c>
      <c r="B220" s="190"/>
      <c r="C220" s="191"/>
      <c r="D220" s="80" t="s">
        <v>150</v>
      </c>
      <c r="E220" s="8"/>
      <c r="F220" s="9"/>
      <c r="G220" s="83"/>
      <c r="H220" s="9"/>
      <c r="I220" s="10"/>
      <c r="L220" s="71"/>
    </row>
    <row r="221" spans="1:12" ht="16.5" x14ac:dyDescent="0.25">
      <c r="A221" s="183">
        <v>424</v>
      </c>
      <c r="B221" s="184"/>
      <c r="C221" s="185"/>
      <c r="D221" s="85" t="s">
        <v>151</v>
      </c>
      <c r="E221" s="8"/>
      <c r="F221" s="9"/>
      <c r="G221" s="107">
        <f>SUM(G222:G223)</f>
        <v>12400</v>
      </c>
      <c r="H221" s="9"/>
      <c r="I221" s="10"/>
      <c r="L221" s="71"/>
    </row>
    <row r="222" spans="1:12" ht="16.5" hidden="1" x14ac:dyDescent="0.25">
      <c r="A222" s="189">
        <v>4241</v>
      </c>
      <c r="B222" s="190"/>
      <c r="C222" s="191"/>
      <c r="D222" s="80" t="s">
        <v>143</v>
      </c>
      <c r="E222" s="8"/>
      <c r="F222" s="9"/>
      <c r="G222" s="108">
        <v>12000</v>
      </c>
      <c r="H222" s="9"/>
      <c r="I222" s="10"/>
      <c r="L222" s="71"/>
    </row>
    <row r="223" spans="1:12" ht="16.5" hidden="1" x14ac:dyDescent="0.25">
      <c r="A223" s="189">
        <v>4241</v>
      </c>
      <c r="B223" s="190"/>
      <c r="C223" s="191"/>
      <c r="D223" s="80" t="s">
        <v>144</v>
      </c>
      <c r="E223" s="8"/>
      <c r="F223" s="9"/>
      <c r="G223" s="108">
        <v>400</v>
      </c>
      <c r="H223" s="9"/>
      <c r="I223" s="10"/>
      <c r="L223" s="71"/>
    </row>
    <row r="224" spans="1:12" ht="16.5" x14ac:dyDescent="0.25">
      <c r="A224" s="195" t="s">
        <v>173</v>
      </c>
      <c r="B224" s="196"/>
      <c r="C224" s="197"/>
      <c r="D224" s="101" t="s">
        <v>174</v>
      </c>
      <c r="E224" s="68"/>
      <c r="F224" s="69"/>
      <c r="G224" s="69">
        <f>G225</f>
        <v>17600</v>
      </c>
      <c r="H224" s="9"/>
      <c r="I224" s="10"/>
      <c r="L224" s="64"/>
    </row>
    <row r="225" spans="1:12" ht="16.5" x14ac:dyDescent="0.25">
      <c r="A225" s="183">
        <v>3</v>
      </c>
      <c r="B225" s="184"/>
      <c r="C225" s="185"/>
      <c r="D225" s="25" t="s">
        <v>12</v>
      </c>
      <c r="E225" s="68"/>
      <c r="F225" s="69"/>
      <c r="G225" s="69">
        <f>G226+G229</f>
        <v>17600</v>
      </c>
      <c r="H225" s="9"/>
      <c r="I225" s="10"/>
      <c r="L225" s="64"/>
    </row>
    <row r="226" spans="1:12" ht="16.5" x14ac:dyDescent="0.25">
      <c r="A226" s="198">
        <v>31</v>
      </c>
      <c r="B226" s="199"/>
      <c r="C226" s="200"/>
      <c r="D226" s="72" t="s">
        <v>13</v>
      </c>
      <c r="E226" s="68"/>
      <c r="F226" s="69"/>
      <c r="G226" s="69">
        <f>SUM(G227:G228)</f>
        <v>17000</v>
      </c>
      <c r="H226" s="9"/>
      <c r="I226" s="10"/>
      <c r="L226" s="64"/>
    </row>
    <row r="227" spans="1:12" ht="16.5" hidden="1" x14ac:dyDescent="0.25">
      <c r="A227" s="192">
        <v>3111</v>
      </c>
      <c r="B227" s="193"/>
      <c r="C227" s="194"/>
      <c r="D227" s="79" t="s">
        <v>124</v>
      </c>
      <c r="E227" s="8"/>
      <c r="F227" s="9"/>
      <c r="G227" s="9">
        <v>15000</v>
      </c>
      <c r="H227" s="9"/>
      <c r="I227" s="10"/>
      <c r="L227" s="64"/>
    </row>
    <row r="228" spans="1:12" ht="16.5" hidden="1" x14ac:dyDescent="0.25">
      <c r="A228" s="192">
        <v>3132</v>
      </c>
      <c r="B228" s="193"/>
      <c r="C228" s="194"/>
      <c r="D228" s="79" t="s">
        <v>127</v>
      </c>
      <c r="E228" s="8"/>
      <c r="F228" s="9"/>
      <c r="G228" s="9">
        <v>2000</v>
      </c>
      <c r="H228" s="9"/>
      <c r="I228" s="10"/>
      <c r="L228" s="64"/>
    </row>
    <row r="229" spans="1:12" ht="16.5" x14ac:dyDescent="0.25">
      <c r="A229" s="183">
        <v>32</v>
      </c>
      <c r="B229" s="184"/>
      <c r="C229" s="185"/>
      <c r="D229" s="25" t="s">
        <v>23</v>
      </c>
      <c r="E229" s="8"/>
      <c r="F229" s="9"/>
      <c r="G229" s="69">
        <f>SUM(G230)</f>
        <v>600</v>
      </c>
      <c r="H229" s="9"/>
      <c r="I229" s="10"/>
      <c r="L229" s="64"/>
    </row>
    <row r="230" spans="1:12" ht="16.5" hidden="1" x14ac:dyDescent="0.25">
      <c r="A230" s="189">
        <v>3212</v>
      </c>
      <c r="B230" s="190"/>
      <c r="C230" s="191"/>
      <c r="D230" s="24" t="s">
        <v>88</v>
      </c>
      <c r="E230" s="8"/>
      <c r="F230" s="9"/>
      <c r="G230" s="9">
        <v>600</v>
      </c>
      <c r="H230" s="9"/>
      <c r="I230" s="10"/>
      <c r="L230" s="64"/>
    </row>
    <row r="231" spans="1:12" ht="25.5" x14ac:dyDescent="0.25">
      <c r="A231" s="195" t="s">
        <v>175</v>
      </c>
      <c r="B231" s="196"/>
      <c r="C231" s="197"/>
      <c r="D231" s="101" t="s">
        <v>176</v>
      </c>
      <c r="E231" s="68"/>
      <c r="F231" s="69"/>
      <c r="G231" s="69">
        <f>G232</f>
        <v>7170</v>
      </c>
      <c r="H231" s="9"/>
      <c r="I231" s="10"/>
      <c r="L231" s="64"/>
    </row>
    <row r="232" spans="1:12" ht="16.5" x14ac:dyDescent="0.25">
      <c r="A232" s="183">
        <v>3</v>
      </c>
      <c r="B232" s="184"/>
      <c r="C232" s="185"/>
      <c r="D232" s="25" t="s">
        <v>12</v>
      </c>
      <c r="E232" s="68"/>
      <c r="F232" s="69"/>
      <c r="G232" s="69">
        <f>G233+G237+G254</f>
        <v>7170</v>
      </c>
      <c r="H232" s="9"/>
      <c r="I232" s="10"/>
      <c r="L232" s="64"/>
    </row>
    <row r="233" spans="1:12" ht="16.5" x14ac:dyDescent="0.25">
      <c r="A233" s="198">
        <v>31</v>
      </c>
      <c r="B233" s="199"/>
      <c r="C233" s="200"/>
      <c r="D233" s="72" t="s">
        <v>13</v>
      </c>
      <c r="E233" s="68"/>
      <c r="F233" s="69"/>
      <c r="G233" s="69">
        <f>SUM(G234:G236)</f>
        <v>1120</v>
      </c>
      <c r="H233" s="9"/>
      <c r="I233" s="10"/>
      <c r="L233" s="64"/>
    </row>
    <row r="234" spans="1:12" ht="16.5" hidden="1" x14ac:dyDescent="0.25">
      <c r="A234" s="192">
        <v>3111</v>
      </c>
      <c r="B234" s="193"/>
      <c r="C234" s="194"/>
      <c r="D234" s="79" t="s">
        <v>124</v>
      </c>
      <c r="E234" s="8"/>
      <c r="F234" s="9"/>
      <c r="G234" s="84">
        <v>1000</v>
      </c>
      <c r="H234" s="9"/>
      <c r="I234" s="10"/>
      <c r="L234" s="64"/>
    </row>
    <row r="235" spans="1:12" ht="16.5" hidden="1" x14ac:dyDescent="0.25">
      <c r="A235" s="192">
        <v>3121</v>
      </c>
      <c r="B235" s="193"/>
      <c r="C235" s="194"/>
      <c r="D235" s="80" t="s">
        <v>126</v>
      </c>
      <c r="E235" s="8"/>
      <c r="F235" s="9"/>
      <c r="G235" s="9">
        <v>60</v>
      </c>
      <c r="H235" s="9"/>
      <c r="I235" s="10"/>
      <c r="L235" s="64"/>
    </row>
    <row r="236" spans="1:12" ht="16.5" hidden="1" x14ac:dyDescent="0.25">
      <c r="A236" s="192">
        <v>3132</v>
      </c>
      <c r="B236" s="193"/>
      <c r="C236" s="194"/>
      <c r="D236" s="79" t="s">
        <v>127</v>
      </c>
      <c r="E236" s="8"/>
      <c r="F236" s="9"/>
      <c r="G236" s="9">
        <v>60</v>
      </c>
      <c r="H236" s="9"/>
      <c r="I236" s="10"/>
      <c r="L236" s="64"/>
    </row>
    <row r="237" spans="1:12" ht="16.5" x14ac:dyDescent="0.25">
      <c r="A237" s="183">
        <v>32</v>
      </c>
      <c r="B237" s="184"/>
      <c r="C237" s="185"/>
      <c r="D237" s="25" t="s">
        <v>23</v>
      </c>
      <c r="E237" s="68"/>
      <c r="F237" s="69"/>
      <c r="G237" s="69">
        <f>SUM(G238:G253)</f>
        <v>5550</v>
      </c>
      <c r="H237" s="9"/>
      <c r="I237" s="10"/>
      <c r="L237" s="64"/>
    </row>
    <row r="238" spans="1:12" ht="16.5" hidden="1" x14ac:dyDescent="0.25">
      <c r="A238" s="189">
        <v>3211</v>
      </c>
      <c r="B238" s="190"/>
      <c r="C238" s="191"/>
      <c r="D238" s="24" t="s">
        <v>161</v>
      </c>
      <c r="E238" s="8"/>
      <c r="F238" s="9"/>
      <c r="G238" s="84">
        <v>200</v>
      </c>
      <c r="H238" s="9"/>
      <c r="I238" s="10"/>
      <c r="L238" s="64"/>
    </row>
    <row r="239" spans="1:12" ht="16.5" hidden="1" x14ac:dyDescent="0.25">
      <c r="A239" s="189">
        <v>3212</v>
      </c>
      <c r="B239" s="190"/>
      <c r="C239" s="191"/>
      <c r="D239" s="24" t="s">
        <v>88</v>
      </c>
      <c r="E239" s="8"/>
      <c r="F239" s="9"/>
      <c r="G239" s="9">
        <v>55</v>
      </c>
      <c r="H239" s="9"/>
      <c r="I239" s="10"/>
      <c r="L239" s="64"/>
    </row>
    <row r="240" spans="1:12" ht="16.5" hidden="1" x14ac:dyDescent="0.25">
      <c r="A240" s="189">
        <v>3213</v>
      </c>
      <c r="B240" s="190"/>
      <c r="C240" s="191"/>
      <c r="D240" s="24" t="s">
        <v>162</v>
      </c>
      <c r="E240" s="8"/>
      <c r="F240" s="9"/>
      <c r="G240" s="9">
        <v>65</v>
      </c>
      <c r="H240" s="9"/>
      <c r="I240" s="10"/>
      <c r="L240" s="64"/>
    </row>
    <row r="241" spans="1:12" ht="16.5" hidden="1" x14ac:dyDescent="0.25">
      <c r="A241" s="189">
        <v>3221</v>
      </c>
      <c r="B241" s="190"/>
      <c r="C241" s="191"/>
      <c r="D241" s="24" t="s">
        <v>164</v>
      </c>
      <c r="E241" s="8"/>
      <c r="F241" s="9"/>
      <c r="G241" s="9">
        <v>500</v>
      </c>
      <c r="H241" s="9"/>
      <c r="I241" s="10"/>
      <c r="L241" s="64"/>
    </row>
    <row r="242" spans="1:12" ht="16.5" hidden="1" x14ac:dyDescent="0.25">
      <c r="A242" s="189">
        <v>3221</v>
      </c>
      <c r="B242" s="190"/>
      <c r="C242" s="191"/>
      <c r="D242" s="24" t="s">
        <v>164</v>
      </c>
      <c r="E242" s="8"/>
      <c r="F242" s="9"/>
      <c r="G242" s="83">
        <v>900</v>
      </c>
      <c r="H242" s="9"/>
      <c r="I242" s="10"/>
      <c r="L242" s="64"/>
    </row>
    <row r="243" spans="1:12" ht="16.5" hidden="1" x14ac:dyDescent="0.25">
      <c r="A243" s="189">
        <v>3225</v>
      </c>
      <c r="B243" s="190"/>
      <c r="C243" s="191"/>
      <c r="D243" s="24" t="s">
        <v>166</v>
      </c>
      <c r="E243" s="8"/>
      <c r="F243" s="9"/>
      <c r="G243" s="9">
        <v>200</v>
      </c>
      <c r="H243" s="9"/>
      <c r="I243" s="10"/>
      <c r="L243" s="64"/>
    </row>
    <row r="244" spans="1:12" ht="16.5" hidden="1" x14ac:dyDescent="0.25">
      <c r="A244" s="189">
        <v>3231</v>
      </c>
      <c r="B244" s="190"/>
      <c r="C244" s="191"/>
      <c r="D244" s="24" t="s">
        <v>97</v>
      </c>
      <c r="E244" s="8"/>
      <c r="F244" s="9"/>
      <c r="G244" s="84">
        <v>1125</v>
      </c>
      <c r="H244" s="9"/>
      <c r="I244" s="10"/>
      <c r="L244" s="64"/>
    </row>
    <row r="245" spans="1:12" ht="16.5" hidden="1" x14ac:dyDescent="0.25">
      <c r="A245" s="189">
        <v>3235</v>
      </c>
      <c r="B245" s="190"/>
      <c r="C245" s="191"/>
      <c r="D245" s="24" t="s">
        <v>101</v>
      </c>
      <c r="E245" s="8"/>
      <c r="F245" s="9"/>
      <c r="G245" s="9">
        <v>150</v>
      </c>
      <c r="H245" s="9"/>
      <c r="I245" s="10"/>
      <c r="L245" s="64"/>
    </row>
    <row r="246" spans="1:12" ht="16.5" hidden="1" x14ac:dyDescent="0.25">
      <c r="A246" s="189">
        <v>3236</v>
      </c>
      <c r="B246" s="190"/>
      <c r="C246" s="191"/>
      <c r="D246" s="24" t="s">
        <v>102</v>
      </c>
      <c r="E246" s="8"/>
      <c r="F246" s="9"/>
      <c r="G246" s="9"/>
      <c r="H246" s="9"/>
      <c r="I246" s="10"/>
      <c r="L246" s="64"/>
    </row>
    <row r="247" spans="1:12" ht="16.5" hidden="1" x14ac:dyDescent="0.25">
      <c r="A247" s="189">
        <v>3237</v>
      </c>
      <c r="B247" s="190"/>
      <c r="C247" s="191"/>
      <c r="D247" s="24" t="s">
        <v>167</v>
      </c>
      <c r="E247" s="8"/>
      <c r="F247" s="9"/>
      <c r="G247" s="9">
        <v>1600</v>
      </c>
      <c r="H247" s="9"/>
      <c r="I247" s="10"/>
      <c r="L247" s="64"/>
    </row>
    <row r="248" spans="1:12" ht="16.5" hidden="1" x14ac:dyDescent="0.25">
      <c r="A248" s="189">
        <v>3239</v>
      </c>
      <c r="B248" s="190"/>
      <c r="C248" s="191"/>
      <c r="D248" s="24" t="s">
        <v>105</v>
      </c>
      <c r="E248" s="8"/>
      <c r="F248" s="9"/>
      <c r="G248" s="9">
        <v>500</v>
      </c>
      <c r="H248" s="9"/>
      <c r="I248" s="10"/>
      <c r="L248" s="64"/>
    </row>
    <row r="249" spans="1:12" ht="16.5" hidden="1" x14ac:dyDescent="0.25">
      <c r="A249" s="189">
        <v>3241</v>
      </c>
      <c r="B249" s="190"/>
      <c r="C249" s="191"/>
      <c r="D249" s="24" t="s">
        <v>177</v>
      </c>
      <c r="E249" s="8"/>
      <c r="F249" s="9"/>
      <c r="G249" s="9">
        <v>100</v>
      </c>
      <c r="H249" s="9"/>
      <c r="I249" s="10"/>
      <c r="L249" s="64"/>
    </row>
    <row r="250" spans="1:12" ht="16.5" hidden="1" x14ac:dyDescent="0.25">
      <c r="A250" s="189">
        <v>3293</v>
      </c>
      <c r="B250" s="190"/>
      <c r="C250" s="191"/>
      <c r="D250" s="24" t="s">
        <v>107</v>
      </c>
      <c r="E250" s="8"/>
      <c r="F250" s="9"/>
      <c r="G250" s="9">
        <v>15</v>
      </c>
      <c r="H250" s="9"/>
      <c r="I250" s="10"/>
      <c r="L250" s="64"/>
    </row>
    <row r="251" spans="1:12" ht="16.5" hidden="1" x14ac:dyDescent="0.25">
      <c r="A251" s="189">
        <v>3295</v>
      </c>
      <c r="B251" s="190"/>
      <c r="C251" s="191"/>
      <c r="D251" s="24" t="s">
        <v>109</v>
      </c>
      <c r="E251" s="8"/>
      <c r="F251" s="9"/>
      <c r="G251" s="9"/>
      <c r="H251" s="9"/>
      <c r="I251" s="10"/>
      <c r="L251" s="64"/>
    </row>
    <row r="252" spans="1:12" ht="16.5" hidden="1" x14ac:dyDescent="0.25">
      <c r="A252" s="189">
        <v>3296</v>
      </c>
      <c r="B252" s="190"/>
      <c r="C252" s="191"/>
      <c r="D252" s="24" t="s">
        <v>168</v>
      </c>
      <c r="E252" s="8"/>
      <c r="F252" s="9"/>
      <c r="G252" s="9"/>
      <c r="H252" s="9"/>
      <c r="I252" s="10"/>
      <c r="L252" s="64"/>
    </row>
    <row r="253" spans="1:12" ht="16.5" hidden="1" x14ac:dyDescent="0.25">
      <c r="A253" s="189">
        <v>3299</v>
      </c>
      <c r="B253" s="190"/>
      <c r="C253" s="191"/>
      <c r="D253" s="24" t="s">
        <v>169</v>
      </c>
      <c r="E253" s="8"/>
      <c r="F253" s="9"/>
      <c r="G253" s="9">
        <v>140</v>
      </c>
      <c r="H253" s="9"/>
      <c r="I253" s="10"/>
      <c r="L253" s="64"/>
    </row>
    <row r="254" spans="1:12" ht="16.5" x14ac:dyDescent="0.25">
      <c r="A254" s="183">
        <v>38</v>
      </c>
      <c r="B254" s="184"/>
      <c r="C254" s="185"/>
      <c r="D254" s="25" t="s">
        <v>76</v>
      </c>
      <c r="E254" s="8"/>
      <c r="F254" s="9"/>
      <c r="G254" s="9">
        <f>SUM(G255)</f>
        <v>500</v>
      </c>
      <c r="H254" s="9"/>
      <c r="I254" s="10"/>
      <c r="L254" s="64"/>
    </row>
    <row r="255" spans="1:12" ht="16.5" hidden="1" x14ac:dyDescent="0.25">
      <c r="A255" s="189">
        <v>3812</v>
      </c>
      <c r="B255" s="190"/>
      <c r="C255" s="191"/>
      <c r="D255" s="24" t="s">
        <v>172</v>
      </c>
      <c r="E255" s="8"/>
      <c r="F255" s="9"/>
      <c r="G255" s="83">
        <v>500</v>
      </c>
      <c r="H255" s="9"/>
      <c r="I255" s="10"/>
      <c r="L255" s="64"/>
    </row>
    <row r="256" spans="1:12" ht="16.5" x14ac:dyDescent="0.25">
      <c r="A256" s="195" t="s">
        <v>178</v>
      </c>
      <c r="B256" s="196"/>
      <c r="C256" s="197"/>
      <c r="D256" s="101" t="s">
        <v>179</v>
      </c>
      <c r="E256" s="68"/>
      <c r="F256" s="69"/>
      <c r="G256" s="69">
        <f>G257+G279</f>
        <v>7165</v>
      </c>
      <c r="H256" s="9"/>
      <c r="I256" s="10"/>
      <c r="L256" s="64"/>
    </row>
    <row r="257" spans="1:12" ht="16.5" x14ac:dyDescent="0.25">
      <c r="A257" s="183">
        <v>32</v>
      </c>
      <c r="B257" s="184"/>
      <c r="C257" s="185"/>
      <c r="D257" s="25" t="s">
        <v>23</v>
      </c>
      <c r="E257" s="68"/>
      <c r="F257" s="69"/>
      <c r="G257" s="69">
        <f>SUM(G258:G278)</f>
        <v>5420</v>
      </c>
      <c r="H257" s="9"/>
      <c r="I257" s="10"/>
      <c r="L257" s="64"/>
    </row>
    <row r="258" spans="1:12" ht="16.5" hidden="1" x14ac:dyDescent="0.25">
      <c r="A258" s="189">
        <v>3211</v>
      </c>
      <c r="B258" s="190"/>
      <c r="C258" s="191"/>
      <c r="D258" s="79" t="s">
        <v>161</v>
      </c>
      <c r="E258" s="8"/>
      <c r="F258" s="9"/>
      <c r="G258" s="9">
        <v>1000</v>
      </c>
      <c r="H258" s="9"/>
      <c r="I258" s="10"/>
      <c r="L258" s="64"/>
    </row>
    <row r="259" spans="1:12" ht="16.5" hidden="1" x14ac:dyDescent="0.25">
      <c r="A259" s="189">
        <v>3212</v>
      </c>
      <c r="B259" s="190"/>
      <c r="C259" s="191"/>
      <c r="D259" s="79" t="s">
        <v>88</v>
      </c>
      <c r="E259" s="8"/>
      <c r="F259" s="9"/>
      <c r="G259" s="9">
        <v>15</v>
      </c>
      <c r="H259" s="9"/>
      <c r="I259" s="10"/>
      <c r="L259" s="64"/>
    </row>
    <row r="260" spans="1:12" ht="16.5" hidden="1" x14ac:dyDescent="0.25">
      <c r="A260" s="189">
        <v>3213</v>
      </c>
      <c r="B260" s="190"/>
      <c r="C260" s="191"/>
      <c r="D260" s="79" t="s">
        <v>162</v>
      </c>
      <c r="E260" s="8"/>
      <c r="F260" s="9"/>
      <c r="G260" s="9">
        <v>190</v>
      </c>
      <c r="H260" s="9"/>
      <c r="I260" s="10"/>
      <c r="L260" s="64"/>
    </row>
    <row r="261" spans="1:12" ht="16.5" hidden="1" x14ac:dyDescent="0.25">
      <c r="A261" s="189">
        <v>3214</v>
      </c>
      <c r="B261" s="190"/>
      <c r="C261" s="191"/>
      <c r="D261" s="79" t="s">
        <v>180</v>
      </c>
      <c r="E261" s="8"/>
      <c r="F261" s="9"/>
      <c r="G261" s="9">
        <v>15</v>
      </c>
      <c r="H261" s="9"/>
      <c r="I261" s="10"/>
      <c r="L261" s="64"/>
    </row>
    <row r="262" spans="1:12" ht="16.5" hidden="1" x14ac:dyDescent="0.25">
      <c r="A262" s="189">
        <v>3221</v>
      </c>
      <c r="B262" s="190"/>
      <c r="C262" s="191"/>
      <c r="D262" s="24" t="s">
        <v>164</v>
      </c>
      <c r="E262" s="8"/>
      <c r="F262" s="9"/>
      <c r="G262" s="9">
        <v>250</v>
      </c>
      <c r="H262" s="9"/>
      <c r="I262" s="10"/>
      <c r="L262" s="64"/>
    </row>
    <row r="263" spans="1:12" ht="16.5" hidden="1" x14ac:dyDescent="0.25">
      <c r="A263" s="189">
        <v>3223</v>
      </c>
      <c r="B263" s="190"/>
      <c r="C263" s="191"/>
      <c r="D263" s="24" t="s">
        <v>93</v>
      </c>
      <c r="E263" s="8"/>
      <c r="F263" s="9"/>
      <c r="G263" s="9">
        <v>265</v>
      </c>
      <c r="H263" s="9"/>
      <c r="I263" s="10"/>
      <c r="L263" s="64"/>
    </row>
    <row r="264" spans="1:12" ht="16.5" hidden="1" x14ac:dyDescent="0.25">
      <c r="A264" s="189">
        <v>3224</v>
      </c>
      <c r="B264" s="190"/>
      <c r="C264" s="191"/>
      <c r="D264" s="24" t="s">
        <v>94</v>
      </c>
      <c r="E264" s="8"/>
      <c r="F264" s="9"/>
      <c r="G264" s="9">
        <v>665</v>
      </c>
      <c r="H264" s="9"/>
      <c r="I264" s="10"/>
      <c r="L264" s="64"/>
    </row>
    <row r="265" spans="1:12" ht="16.5" hidden="1" x14ac:dyDescent="0.25">
      <c r="A265" s="189">
        <v>3225</v>
      </c>
      <c r="B265" s="190"/>
      <c r="C265" s="191"/>
      <c r="D265" s="24" t="s">
        <v>166</v>
      </c>
      <c r="E265" s="8"/>
      <c r="F265" s="9"/>
      <c r="G265" s="9">
        <v>369</v>
      </c>
      <c r="H265" s="9"/>
      <c r="I265" s="10"/>
      <c r="L265" s="64"/>
    </row>
    <row r="266" spans="1:12" ht="16.5" hidden="1" x14ac:dyDescent="0.25">
      <c r="A266" s="189">
        <v>3227</v>
      </c>
      <c r="B266" s="190"/>
      <c r="C266" s="191"/>
      <c r="D266" s="24" t="s">
        <v>96</v>
      </c>
      <c r="E266" s="8"/>
      <c r="F266" s="9"/>
      <c r="G266" s="9">
        <v>15</v>
      </c>
      <c r="H266" s="9"/>
      <c r="I266" s="10"/>
      <c r="L266" s="64"/>
    </row>
    <row r="267" spans="1:12" ht="16.5" hidden="1" x14ac:dyDescent="0.25">
      <c r="A267" s="189">
        <v>3231</v>
      </c>
      <c r="B267" s="190"/>
      <c r="C267" s="191"/>
      <c r="D267" s="24" t="s">
        <v>97</v>
      </c>
      <c r="E267" s="8"/>
      <c r="F267" s="9"/>
      <c r="G267" s="9">
        <v>15</v>
      </c>
      <c r="H267" s="9"/>
      <c r="I267" s="10"/>
      <c r="L267" s="64"/>
    </row>
    <row r="268" spans="1:12" ht="16.5" hidden="1" x14ac:dyDescent="0.25">
      <c r="A268" s="189">
        <v>3232</v>
      </c>
      <c r="B268" s="190"/>
      <c r="C268" s="191"/>
      <c r="D268" s="24" t="s">
        <v>98</v>
      </c>
      <c r="E268" s="8"/>
      <c r="F268" s="9"/>
      <c r="G268" s="9">
        <v>1030</v>
      </c>
      <c r="H268" s="9"/>
      <c r="I268" s="10"/>
      <c r="L268" s="64"/>
    </row>
    <row r="269" spans="1:12" ht="16.5" hidden="1" x14ac:dyDescent="0.25">
      <c r="A269" s="189">
        <v>3233</v>
      </c>
      <c r="B269" s="190"/>
      <c r="C269" s="191"/>
      <c r="D269" s="24" t="s">
        <v>181</v>
      </c>
      <c r="E269" s="8"/>
      <c r="F269" s="9"/>
      <c r="G269" s="9">
        <v>15</v>
      </c>
      <c r="H269" s="9"/>
      <c r="I269" s="10"/>
      <c r="L269" s="64"/>
    </row>
    <row r="270" spans="1:12" ht="16.5" hidden="1" x14ac:dyDescent="0.25">
      <c r="A270" s="189">
        <v>3234</v>
      </c>
      <c r="B270" s="190"/>
      <c r="C270" s="191"/>
      <c r="D270" s="24" t="s">
        <v>100</v>
      </c>
      <c r="E270" s="8"/>
      <c r="F270" s="9"/>
      <c r="G270" s="9">
        <v>15</v>
      </c>
      <c r="H270" s="9"/>
      <c r="I270" s="10"/>
      <c r="L270" s="64"/>
    </row>
    <row r="271" spans="1:12" ht="16.5" hidden="1" x14ac:dyDescent="0.25">
      <c r="A271" s="189">
        <v>3235</v>
      </c>
      <c r="B271" s="190"/>
      <c r="C271" s="191"/>
      <c r="D271" s="24" t="s">
        <v>101</v>
      </c>
      <c r="E271" s="8"/>
      <c r="F271" s="9"/>
      <c r="G271" s="84">
        <v>525</v>
      </c>
      <c r="H271" s="9"/>
      <c r="I271" s="10"/>
      <c r="L271" s="64"/>
    </row>
    <row r="272" spans="1:12" ht="16.5" hidden="1" x14ac:dyDescent="0.25">
      <c r="A272" s="189">
        <v>3236</v>
      </c>
      <c r="B272" s="190"/>
      <c r="C272" s="191"/>
      <c r="D272" s="24" t="s">
        <v>102</v>
      </c>
      <c r="E272" s="8"/>
      <c r="F272" s="9"/>
      <c r="G272" s="9">
        <v>300</v>
      </c>
      <c r="H272" s="9"/>
      <c r="I272" s="10"/>
      <c r="L272" s="64"/>
    </row>
    <row r="273" spans="1:12" ht="16.5" hidden="1" x14ac:dyDescent="0.25">
      <c r="A273" s="189">
        <v>3237</v>
      </c>
      <c r="B273" s="190"/>
      <c r="C273" s="191"/>
      <c r="D273" s="24" t="s">
        <v>167</v>
      </c>
      <c r="E273" s="8"/>
      <c r="F273" s="9"/>
      <c r="G273" s="9">
        <v>13</v>
      </c>
      <c r="H273" s="9"/>
      <c r="I273" s="10"/>
      <c r="L273" s="64"/>
    </row>
    <row r="274" spans="1:12" ht="16.5" hidden="1" x14ac:dyDescent="0.25">
      <c r="A274" s="189">
        <v>3238</v>
      </c>
      <c r="B274" s="190"/>
      <c r="C274" s="191"/>
      <c r="D274" s="24" t="s">
        <v>104</v>
      </c>
      <c r="E274" s="8"/>
      <c r="F274" s="9"/>
      <c r="G274" s="9">
        <v>13</v>
      </c>
      <c r="H274" s="9"/>
      <c r="I274" s="10"/>
      <c r="L274" s="64"/>
    </row>
    <row r="275" spans="1:12" ht="16.5" hidden="1" x14ac:dyDescent="0.25">
      <c r="A275" s="189">
        <v>3239</v>
      </c>
      <c r="B275" s="190"/>
      <c r="C275" s="191"/>
      <c r="D275" s="24" t="s">
        <v>105</v>
      </c>
      <c r="E275" s="8"/>
      <c r="F275" s="9"/>
      <c r="G275" s="84">
        <v>610</v>
      </c>
      <c r="H275" s="9"/>
      <c r="I275" s="10"/>
      <c r="L275" s="64"/>
    </row>
    <row r="276" spans="1:12" ht="16.5" hidden="1" x14ac:dyDescent="0.25">
      <c r="A276" s="189">
        <v>3292</v>
      </c>
      <c r="B276" s="190"/>
      <c r="C276" s="191"/>
      <c r="D276" s="24" t="s">
        <v>106</v>
      </c>
      <c r="E276" s="8"/>
      <c r="F276" s="9"/>
      <c r="G276" s="9">
        <v>15</v>
      </c>
      <c r="H276" s="9"/>
      <c r="I276" s="10"/>
      <c r="L276" s="64"/>
    </row>
    <row r="277" spans="1:12" ht="16.5" hidden="1" x14ac:dyDescent="0.25">
      <c r="A277" s="189">
        <v>3293</v>
      </c>
      <c r="B277" s="190"/>
      <c r="C277" s="191"/>
      <c r="D277" s="24" t="s">
        <v>107</v>
      </c>
      <c r="E277" s="8"/>
      <c r="F277" s="9"/>
      <c r="G277" s="9">
        <v>15</v>
      </c>
      <c r="H277" s="9"/>
      <c r="I277" s="10"/>
      <c r="L277" s="64"/>
    </row>
    <row r="278" spans="1:12" ht="16.5" hidden="1" x14ac:dyDescent="0.25">
      <c r="A278" s="189">
        <v>3299</v>
      </c>
      <c r="B278" s="190"/>
      <c r="C278" s="191"/>
      <c r="D278" s="24" t="s">
        <v>169</v>
      </c>
      <c r="E278" s="8"/>
      <c r="F278" s="9"/>
      <c r="G278" s="9">
        <v>70</v>
      </c>
      <c r="H278" s="9"/>
      <c r="I278" s="10"/>
      <c r="L278" s="64"/>
    </row>
    <row r="279" spans="1:12" ht="25.5" x14ac:dyDescent="0.25">
      <c r="A279" s="183">
        <v>42</v>
      </c>
      <c r="B279" s="184"/>
      <c r="C279" s="185"/>
      <c r="D279" s="25" t="s">
        <v>142</v>
      </c>
      <c r="E279" s="68"/>
      <c r="F279" s="69"/>
      <c r="G279" s="69">
        <f>G280+G281+G282+G283</f>
        <v>1745</v>
      </c>
      <c r="H279" s="9"/>
      <c r="I279" s="10"/>
      <c r="L279" s="64"/>
    </row>
    <row r="280" spans="1:12" ht="16.5" hidden="1" x14ac:dyDescent="0.25">
      <c r="A280" s="189">
        <v>4221</v>
      </c>
      <c r="B280" s="190"/>
      <c r="C280" s="191"/>
      <c r="D280" s="80" t="s">
        <v>145</v>
      </c>
      <c r="E280" s="8"/>
      <c r="F280" s="9"/>
      <c r="G280" s="9">
        <v>1500</v>
      </c>
      <c r="H280" s="9"/>
      <c r="I280" s="10"/>
      <c r="L280" s="64"/>
    </row>
    <row r="281" spans="1:12" ht="16.5" hidden="1" x14ac:dyDescent="0.25">
      <c r="A281" s="189">
        <v>4222</v>
      </c>
      <c r="B281" s="190"/>
      <c r="C281" s="191"/>
      <c r="D281" s="80" t="s">
        <v>146</v>
      </c>
      <c r="E281" s="8"/>
      <c r="F281" s="9"/>
      <c r="G281" s="9">
        <v>70</v>
      </c>
      <c r="H281" s="9"/>
      <c r="I281" s="10"/>
      <c r="L281" s="64"/>
    </row>
    <row r="282" spans="1:12" ht="16.5" hidden="1" x14ac:dyDescent="0.25">
      <c r="A282" s="189">
        <v>4226</v>
      </c>
      <c r="B282" s="190"/>
      <c r="C282" s="191"/>
      <c r="D282" s="80" t="s">
        <v>149</v>
      </c>
      <c r="E282" s="8"/>
      <c r="F282" s="9"/>
      <c r="G282" s="9">
        <v>165</v>
      </c>
      <c r="H282" s="9"/>
      <c r="I282" s="10"/>
      <c r="L282" s="64"/>
    </row>
    <row r="283" spans="1:12" ht="16.5" x14ac:dyDescent="0.25">
      <c r="A283" s="183">
        <v>424</v>
      </c>
      <c r="B283" s="184"/>
      <c r="C283" s="185"/>
      <c r="D283" s="85" t="s">
        <v>151</v>
      </c>
      <c r="E283" s="8"/>
      <c r="F283" s="9"/>
      <c r="G283" s="9">
        <f>SUM(G284)</f>
        <v>10</v>
      </c>
      <c r="H283" s="9"/>
      <c r="I283" s="10"/>
      <c r="L283" s="64"/>
    </row>
    <row r="284" spans="1:12" ht="16.5" hidden="1" x14ac:dyDescent="0.25">
      <c r="A284" s="189">
        <v>4241</v>
      </c>
      <c r="B284" s="190"/>
      <c r="C284" s="191"/>
      <c r="D284" s="80" t="s">
        <v>144</v>
      </c>
      <c r="E284" s="8"/>
      <c r="F284" s="9"/>
      <c r="G284" s="9">
        <v>10</v>
      </c>
      <c r="H284" s="9"/>
      <c r="I284" s="10"/>
      <c r="L284" s="64"/>
    </row>
    <row r="285" spans="1:12" ht="16.5" x14ac:dyDescent="0.25">
      <c r="A285" s="195" t="s">
        <v>182</v>
      </c>
      <c r="B285" s="196"/>
      <c r="C285" s="197"/>
      <c r="D285" s="101" t="s">
        <v>183</v>
      </c>
      <c r="E285" s="68"/>
      <c r="F285" s="69"/>
      <c r="G285" s="69">
        <f>G286+G290</f>
        <v>464</v>
      </c>
      <c r="H285" s="9"/>
      <c r="I285" s="10"/>
      <c r="L285" s="64"/>
    </row>
    <row r="286" spans="1:12" ht="16.5" x14ac:dyDescent="0.25">
      <c r="A286" s="183">
        <v>32</v>
      </c>
      <c r="B286" s="184"/>
      <c r="C286" s="185"/>
      <c r="D286" s="25" t="s">
        <v>23</v>
      </c>
      <c r="E286" s="68"/>
      <c r="F286" s="69"/>
      <c r="G286" s="69">
        <f>SUM(G287:G289)</f>
        <v>399</v>
      </c>
      <c r="H286" s="9"/>
      <c r="I286" s="10"/>
      <c r="L286" s="64"/>
    </row>
    <row r="287" spans="1:12" ht="16.5" hidden="1" x14ac:dyDescent="0.25">
      <c r="A287" s="189">
        <v>3221</v>
      </c>
      <c r="B287" s="190"/>
      <c r="C287" s="191"/>
      <c r="D287" s="24" t="s">
        <v>164</v>
      </c>
      <c r="E287" s="8"/>
      <c r="F287" s="9"/>
      <c r="G287" s="9">
        <v>200</v>
      </c>
      <c r="H287" s="9"/>
      <c r="I287" s="10"/>
      <c r="L287" s="64"/>
    </row>
    <row r="288" spans="1:12" ht="16.5" hidden="1" x14ac:dyDescent="0.25">
      <c r="A288" s="189">
        <v>3225</v>
      </c>
      <c r="B288" s="190"/>
      <c r="C288" s="191"/>
      <c r="D288" s="24" t="s">
        <v>166</v>
      </c>
      <c r="E288" s="8"/>
      <c r="F288" s="9"/>
      <c r="G288" s="9">
        <v>185</v>
      </c>
      <c r="H288" s="9"/>
      <c r="I288" s="10"/>
      <c r="L288" s="64"/>
    </row>
    <row r="289" spans="1:12" ht="16.5" hidden="1" x14ac:dyDescent="0.25">
      <c r="A289" s="189">
        <v>3294</v>
      </c>
      <c r="B289" s="190"/>
      <c r="C289" s="191"/>
      <c r="D289" s="24" t="s">
        <v>184</v>
      </c>
      <c r="E289" s="8"/>
      <c r="F289" s="9"/>
      <c r="G289" s="9">
        <v>14</v>
      </c>
      <c r="H289" s="9"/>
      <c r="I289" s="10"/>
      <c r="L289" s="64"/>
    </row>
    <row r="290" spans="1:12" ht="16.5" x14ac:dyDescent="0.25">
      <c r="A290" s="183">
        <v>37</v>
      </c>
      <c r="B290" s="184"/>
      <c r="C290" s="185"/>
      <c r="D290" s="25" t="s">
        <v>75</v>
      </c>
      <c r="E290" s="68"/>
      <c r="F290" s="69"/>
      <c r="G290" s="69">
        <f>SUM(G291)</f>
        <v>65</v>
      </c>
      <c r="H290" s="9"/>
      <c r="I290" s="10"/>
      <c r="L290" s="64"/>
    </row>
    <row r="291" spans="1:12" ht="16.5" hidden="1" x14ac:dyDescent="0.25">
      <c r="A291" s="189">
        <v>3721</v>
      </c>
      <c r="B291" s="190"/>
      <c r="C291" s="191"/>
      <c r="D291" s="24" t="s">
        <v>170</v>
      </c>
      <c r="E291" s="8"/>
      <c r="F291" s="9"/>
      <c r="G291" s="9">
        <v>65</v>
      </c>
      <c r="H291" s="9"/>
      <c r="I291" s="10"/>
      <c r="L291" s="64"/>
    </row>
    <row r="292" spans="1:12" ht="16.5" x14ac:dyDescent="0.25">
      <c r="A292" s="195" t="s">
        <v>152</v>
      </c>
      <c r="B292" s="196"/>
      <c r="C292" s="197"/>
      <c r="D292" s="101" t="s">
        <v>153</v>
      </c>
      <c r="E292" s="68"/>
      <c r="F292" s="69"/>
      <c r="G292" s="69">
        <f>G293+G298</f>
        <v>2555</v>
      </c>
      <c r="H292" s="9"/>
      <c r="I292" s="10"/>
      <c r="L292" s="64"/>
    </row>
    <row r="293" spans="1:12" ht="16.5" x14ac:dyDescent="0.25">
      <c r="A293" s="183">
        <v>32</v>
      </c>
      <c r="B293" s="184"/>
      <c r="C293" s="185"/>
      <c r="D293" s="25" t="s">
        <v>23</v>
      </c>
      <c r="E293" s="68"/>
      <c r="F293" s="69"/>
      <c r="G293" s="69">
        <f>SUM(G294:G297)</f>
        <v>355</v>
      </c>
      <c r="H293" s="9"/>
      <c r="I293" s="10"/>
      <c r="L293" s="64"/>
    </row>
    <row r="294" spans="1:12" ht="16.5" hidden="1" x14ac:dyDescent="0.25">
      <c r="A294" s="189">
        <v>3211</v>
      </c>
      <c r="B294" s="190"/>
      <c r="C294" s="191"/>
      <c r="D294" s="79" t="s">
        <v>161</v>
      </c>
      <c r="E294" s="8"/>
      <c r="F294" s="9"/>
      <c r="G294" s="9">
        <v>100</v>
      </c>
      <c r="H294" s="9"/>
      <c r="I294" s="10"/>
      <c r="L294" s="64"/>
    </row>
    <row r="295" spans="1:12" ht="16.5" hidden="1" x14ac:dyDescent="0.25">
      <c r="A295" s="189">
        <v>3221</v>
      </c>
      <c r="B295" s="190"/>
      <c r="C295" s="191"/>
      <c r="D295" s="24" t="s">
        <v>164</v>
      </c>
      <c r="E295" s="8"/>
      <c r="F295" s="9"/>
      <c r="G295" s="9">
        <v>70</v>
      </c>
      <c r="H295" s="9"/>
      <c r="I295" s="10"/>
      <c r="L295" s="64"/>
    </row>
    <row r="296" spans="1:12" ht="16.5" hidden="1" x14ac:dyDescent="0.25">
      <c r="A296" s="189">
        <v>3225</v>
      </c>
      <c r="B296" s="190"/>
      <c r="C296" s="191"/>
      <c r="D296" s="24" t="s">
        <v>166</v>
      </c>
      <c r="E296" s="8"/>
      <c r="F296" s="9"/>
      <c r="G296" s="9">
        <v>135</v>
      </c>
      <c r="H296" s="9"/>
      <c r="I296" s="10"/>
      <c r="L296" s="64"/>
    </row>
    <row r="297" spans="1:12" ht="16.5" hidden="1" x14ac:dyDescent="0.25">
      <c r="A297" s="189">
        <v>3239</v>
      </c>
      <c r="B297" s="190"/>
      <c r="C297" s="191"/>
      <c r="D297" s="24" t="s">
        <v>105</v>
      </c>
      <c r="E297" s="8"/>
      <c r="F297" s="9"/>
      <c r="G297" s="9">
        <v>50</v>
      </c>
      <c r="H297" s="9"/>
      <c r="I297" s="10"/>
      <c r="L297" s="64"/>
    </row>
    <row r="298" spans="1:12" ht="25.5" x14ac:dyDescent="0.25">
      <c r="A298" s="183">
        <v>42</v>
      </c>
      <c r="B298" s="184"/>
      <c r="C298" s="185"/>
      <c r="D298" s="25" t="s">
        <v>142</v>
      </c>
      <c r="E298" s="68"/>
      <c r="F298" s="69"/>
      <c r="G298" s="69">
        <f>G299+G300</f>
        <v>2200</v>
      </c>
      <c r="H298" s="9"/>
      <c r="I298" s="10"/>
      <c r="L298" s="64"/>
    </row>
    <row r="299" spans="1:12" ht="16.5" hidden="1" x14ac:dyDescent="0.25">
      <c r="A299" s="189">
        <v>4221</v>
      </c>
      <c r="B299" s="190"/>
      <c r="C299" s="191"/>
      <c r="D299" s="80" t="s">
        <v>145</v>
      </c>
      <c r="E299" s="8"/>
      <c r="F299" s="9"/>
      <c r="G299" s="9">
        <v>2000</v>
      </c>
      <c r="H299" s="9"/>
      <c r="I299" s="10"/>
      <c r="L299" s="64"/>
    </row>
    <row r="300" spans="1:12" ht="16.5" hidden="1" x14ac:dyDescent="0.25">
      <c r="A300" s="189">
        <v>4241</v>
      </c>
      <c r="B300" s="190"/>
      <c r="C300" s="191"/>
      <c r="D300" s="80" t="s">
        <v>144</v>
      </c>
      <c r="E300" s="8"/>
      <c r="F300" s="9"/>
      <c r="G300" s="9">
        <v>200</v>
      </c>
      <c r="H300" s="9"/>
      <c r="I300" s="10"/>
      <c r="L300" s="64"/>
    </row>
    <row r="301" spans="1:12" ht="16.5" x14ac:dyDescent="0.25">
      <c r="A301" s="201"/>
      <c r="B301" s="202"/>
      <c r="C301" s="203"/>
      <c r="D301" s="110"/>
      <c r="E301" s="9"/>
      <c r="F301" s="9"/>
      <c r="G301" s="9"/>
      <c r="H301" s="9"/>
      <c r="I301" s="10"/>
      <c r="L301" s="64"/>
    </row>
    <row r="302" spans="1:12" ht="25.5" x14ac:dyDescent="0.25">
      <c r="A302" s="180" t="s">
        <v>185</v>
      </c>
      <c r="B302" s="181"/>
      <c r="C302" s="182"/>
      <c r="D302" s="72" t="s">
        <v>186</v>
      </c>
      <c r="E302" s="68"/>
      <c r="F302" s="69"/>
      <c r="G302" s="109">
        <f>SUM(G304)</f>
        <v>158.96</v>
      </c>
      <c r="H302" s="9"/>
      <c r="I302" s="10"/>
      <c r="L302" s="64"/>
    </row>
    <row r="303" spans="1:12" ht="16.5" x14ac:dyDescent="0.25">
      <c r="A303" s="183">
        <v>32</v>
      </c>
      <c r="B303" s="184"/>
      <c r="C303" s="185"/>
      <c r="D303" s="25" t="s">
        <v>23</v>
      </c>
      <c r="E303" s="68"/>
      <c r="F303" s="69"/>
      <c r="G303" s="109">
        <f>G304</f>
        <v>158.96</v>
      </c>
      <c r="H303" s="9"/>
      <c r="I303" s="10"/>
      <c r="L303" s="64"/>
    </row>
    <row r="304" spans="1:12" ht="16.5" hidden="1" x14ac:dyDescent="0.25">
      <c r="A304" s="189">
        <v>3222</v>
      </c>
      <c r="B304" s="190"/>
      <c r="C304" s="191"/>
      <c r="D304" s="24" t="s">
        <v>165</v>
      </c>
      <c r="E304" s="8"/>
      <c r="F304" s="9"/>
      <c r="G304" s="62">
        <v>158.96</v>
      </c>
      <c r="H304" s="9"/>
      <c r="I304" s="10"/>
      <c r="L304" s="64"/>
    </row>
    <row r="305" spans="1:12" ht="16.5" x14ac:dyDescent="0.25">
      <c r="A305" s="195" t="s">
        <v>187</v>
      </c>
      <c r="B305" s="196"/>
      <c r="C305" s="197"/>
      <c r="D305" s="101" t="s">
        <v>188</v>
      </c>
      <c r="E305" s="68"/>
      <c r="F305" s="69"/>
      <c r="G305" s="69">
        <f>G306</f>
        <v>500</v>
      </c>
      <c r="H305" s="9"/>
      <c r="I305" s="10"/>
      <c r="L305" s="64"/>
    </row>
    <row r="306" spans="1:12" ht="25.5" x14ac:dyDescent="0.25">
      <c r="A306" s="183">
        <v>42</v>
      </c>
      <c r="B306" s="184"/>
      <c r="C306" s="185"/>
      <c r="D306" s="25" t="s">
        <v>142</v>
      </c>
      <c r="E306" s="68"/>
      <c r="F306" s="69"/>
      <c r="G306" s="69">
        <f>G307</f>
        <v>500</v>
      </c>
      <c r="H306" s="9"/>
      <c r="I306" s="10"/>
      <c r="L306" s="64"/>
    </row>
    <row r="307" spans="1:12" ht="16.5" hidden="1" x14ac:dyDescent="0.25">
      <c r="A307" s="189">
        <v>4221</v>
      </c>
      <c r="B307" s="190"/>
      <c r="C307" s="191"/>
      <c r="D307" s="80" t="s">
        <v>145</v>
      </c>
      <c r="E307" s="8"/>
      <c r="F307" s="9"/>
      <c r="G307" s="9">
        <v>500</v>
      </c>
      <c r="H307" s="9"/>
      <c r="I307" s="10"/>
      <c r="L307" s="64"/>
    </row>
    <row r="308" spans="1:12" ht="25.5" x14ac:dyDescent="0.25">
      <c r="A308" s="195" t="s">
        <v>189</v>
      </c>
      <c r="B308" s="196"/>
      <c r="C308" s="197"/>
      <c r="D308" s="101" t="s">
        <v>190</v>
      </c>
      <c r="E308" s="8"/>
      <c r="F308" s="9"/>
      <c r="G308" s="62">
        <f>G309</f>
        <v>287.88</v>
      </c>
      <c r="H308" s="9"/>
      <c r="I308" s="10"/>
      <c r="L308" s="64"/>
    </row>
    <row r="309" spans="1:12" ht="25.5" x14ac:dyDescent="0.25">
      <c r="A309" s="183">
        <v>42</v>
      </c>
      <c r="B309" s="184"/>
      <c r="C309" s="185"/>
      <c r="D309" s="25" t="s">
        <v>142</v>
      </c>
      <c r="E309" s="68"/>
      <c r="F309" s="69"/>
      <c r="G309" s="109">
        <f>G310</f>
        <v>287.88</v>
      </c>
      <c r="H309" s="9"/>
      <c r="I309" s="10"/>
      <c r="L309" s="64"/>
    </row>
    <row r="310" spans="1:12" ht="16.5" hidden="1" x14ac:dyDescent="0.25">
      <c r="A310" s="189">
        <v>4223</v>
      </c>
      <c r="B310" s="190"/>
      <c r="C310" s="191"/>
      <c r="D310" s="80" t="s">
        <v>147</v>
      </c>
      <c r="E310" s="68"/>
      <c r="F310" s="69"/>
      <c r="G310" s="109">
        <v>287.88</v>
      </c>
      <c r="H310" s="9"/>
      <c r="I310" s="10"/>
      <c r="L310" s="64"/>
    </row>
    <row r="311" spans="1:12" ht="25.5" x14ac:dyDescent="0.25">
      <c r="A311" s="195" t="s">
        <v>216</v>
      </c>
      <c r="B311" s="196"/>
      <c r="C311" s="197"/>
      <c r="D311" s="101" t="s">
        <v>191</v>
      </c>
      <c r="E311" s="68"/>
      <c r="F311" s="69"/>
      <c r="G311" s="109">
        <f>G312</f>
        <v>12028.63</v>
      </c>
      <c r="H311" s="9"/>
      <c r="I311" s="10"/>
      <c r="L311" s="64"/>
    </row>
    <row r="312" spans="1:12" ht="25.5" x14ac:dyDescent="0.25">
      <c r="A312" s="183">
        <v>42</v>
      </c>
      <c r="B312" s="184"/>
      <c r="C312" s="185"/>
      <c r="D312" s="25" t="s">
        <v>142</v>
      </c>
      <c r="E312" s="68"/>
      <c r="F312" s="69"/>
      <c r="G312" s="109">
        <f>SUM(G313:G314)</f>
        <v>12028.63</v>
      </c>
      <c r="H312" s="9"/>
      <c r="I312" s="10"/>
      <c r="L312" s="64"/>
    </row>
    <row r="313" spans="1:12" ht="16.5" hidden="1" x14ac:dyDescent="0.25">
      <c r="A313" s="189">
        <v>4221</v>
      </c>
      <c r="B313" s="190"/>
      <c r="C313" s="191"/>
      <c r="D313" s="80" t="s">
        <v>145</v>
      </c>
      <c r="E313" s="8"/>
      <c r="F313" s="9"/>
      <c r="G313" s="62">
        <v>4086.94</v>
      </c>
      <c r="H313" s="9"/>
      <c r="I313" s="10"/>
      <c r="L313" s="64"/>
    </row>
    <row r="314" spans="1:12" ht="16.5" hidden="1" x14ac:dyDescent="0.25">
      <c r="A314" s="189">
        <v>4223</v>
      </c>
      <c r="B314" s="190"/>
      <c r="C314" s="191"/>
      <c r="D314" s="80" t="s">
        <v>147</v>
      </c>
      <c r="E314" s="8"/>
      <c r="F314" s="9"/>
      <c r="G314" s="62">
        <v>7941.69</v>
      </c>
      <c r="H314" s="9"/>
      <c r="I314" s="10"/>
      <c r="L314" s="64"/>
    </row>
    <row r="315" spans="1:12" ht="25.5" x14ac:dyDescent="0.25">
      <c r="A315" s="195" t="s">
        <v>192</v>
      </c>
      <c r="B315" s="196"/>
      <c r="C315" s="197"/>
      <c r="D315" s="101" t="s">
        <v>193</v>
      </c>
      <c r="E315" s="68"/>
      <c r="F315" s="69"/>
      <c r="G315" s="69">
        <f>G316+G320+G322</f>
        <v>5410</v>
      </c>
      <c r="H315" s="9"/>
      <c r="I315" s="10"/>
      <c r="L315" s="64"/>
    </row>
    <row r="316" spans="1:12" ht="16.5" x14ac:dyDescent="0.25">
      <c r="A316" s="183">
        <v>32</v>
      </c>
      <c r="B316" s="184"/>
      <c r="C316" s="185"/>
      <c r="D316" s="25" t="s">
        <v>23</v>
      </c>
      <c r="E316" s="68"/>
      <c r="F316" s="69"/>
      <c r="G316" s="69">
        <f>SUM(G317:G319)</f>
        <v>4100</v>
      </c>
      <c r="H316" s="9"/>
      <c r="I316" s="10"/>
      <c r="L316" s="64"/>
    </row>
    <row r="317" spans="1:12" ht="16.5" hidden="1" x14ac:dyDescent="0.25">
      <c r="A317" s="189">
        <v>3224</v>
      </c>
      <c r="B317" s="190"/>
      <c r="C317" s="191"/>
      <c r="D317" s="24" t="s">
        <v>94</v>
      </c>
      <c r="E317" s="8"/>
      <c r="F317" s="9"/>
      <c r="G317" s="9">
        <v>100</v>
      </c>
      <c r="H317" s="9"/>
      <c r="I317" s="10"/>
      <c r="L317" s="64"/>
    </row>
    <row r="318" spans="1:12" ht="16.5" hidden="1" x14ac:dyDescent="0.25">
      <c r="A318" s="189">
        <v>3225</v>
      </c>
      <c r="B318" s="190"/>
      <c r="C318" s="191"/>
      <c r="D318" s="24" t="s">
        <v>166</v>
      </c>
      <c r="E318" s="8"/>
      <c r="F318" s="9"/>
      <c r="G318" s="9">
        <v>400</v>
      </c>
      <c r="H318" s="9"/>
      <c r="I318" s="10"/>
      <c r="L318" s="64"/>
    </row>
    <row r="319" spans="1:12" ht="16.5" hidden="1" x14ac:dyDescent="0.25">
      <c r="A319" s="189">
        <v>3232</v>
      </c>
      <c r="B319" s="190"/>
      <c r="C319" s="191"/>
      <c r="D319" s="24" t="s">
        <v>98</v>
      </c>
      <c r="E319" s="8"/>
      <c r="F319" s="9"/>
      <c r="G319" s="9">
        <v>3600</v>
      </c>
      <c r="H319" s="9"/>
      <c r="I319" s="10"/>
      <c r="L319" s="64"/>
    </row>
    <row r="320" spans="1:12" ht="16.5" x14ac:dyDescent="0.25">
      <c r="A320" s="183">
        <v>37</v>
      </c>
      <c r="B320" s="184"/>
      <c r="C320" s="185"/>
      <c r="D320" s="25" t="s">
        <v>75</v>
      </c>
      <c r="E320" s="68"/>
      <c r="F320" s="69"/>
      <c r="G320" s="69">
        <f>SUM(G321)</f>
        <v>100</v>
      </c>
      <c r="H320" s="9"/>
      <c r="I320" s="10"/>
      <c r="L320" s="64"/>
    </row>
    <row r="321" spans="1:12" ht="16.5" hidden="1" x14ac:dyDescent="0.25">
      <c r="A321" s="189">
        <v>3722</v>
      </c>
      <c r="B321" s="190"/>
      <c r="C321" s="191"/>
      <c r="D321" s="24" t="s">
        <v>171</v>
      </c>
      <c r="E321" s="8"/>
      <c r="F321" s="9"/>
      <c r="G321" s="9">
        <v>100</v>
      </c>
      <c r="H321" s="9"/>
      <c r="I321" s="10"/>
      <c r="L321" s="64"/>
    </row>
    <row r="322" spans="1:12" ht="25.5" x14ac:dyDescent="0.25">
      <c r="A322" s="183">
        <v>42</v>
      </c>
      <c r="B322" s="184"/>
      <c r="C322" s="185"/>
      <c r="D322" s="25" t="s">
        <v>142</v>
      </c>
      <c r="E322" s="68"/>
      <c r="F322" s="69"/>
      <c r="G322" s="69">
        <f>G323+G324+G325</f>
        <v>1210</v>
      </c>
      <c r="H322" s="9"/>
      <c r="I322" s="10"/>
      <c r="L322" s="64"/>
    </row>
    <row r="323" spans="1:12" ht="16.5" hidden="1" x14ac:dyDescent="0.25">
      <c r="A323" s="189">
        <v>4221</v>
      </c>
      <c r="B323" s="190"/>
      <c r="C323" s="191"/>
      <c r="D323" s="80" t="s">
        <v>145</v>
      </c>
      <c r="E323" s="8"/>
      <c r="F323" s="9"/>
      <c r="G323" s="9">
        <v>400</v>
      </c>
      <c r="H323" s="9"/>
      <c r="I323" s="10"/>
      <c r="L323" s="64"/>
    </row>
    <row r="324" spans="1:12" ht="16.5" hidden="1" x14ac:dyDescent="0.25">
      <c r="A324" s="189">
        <v>4227</v>
      </c>
      <c r="B324" s="190"/>
      <c r="C324" s="191"/>
      <c r="D324" s="80" t="s">
        <v>150</v>
      </c>
      <c r="E324" s="8"/>
      <c r="F324" s="9"/>
      <c r="G324" s="9">
        <v>270</v>
      </c>
      <c r="H324" s="9"/>
      <c r="I324" s="10"/>
      <c r="L324" s="64"/>
    </row>
    <row r="325" spans="1:12" ht="16.5" x14ac:dyDescent="0.25">
      <c r="A325" s="183">
        <v>424</v>
      </c>
      <c r="B325" s="184"/>
      <c r="C325" s="185"/>
      <c r="D325" s="85" t="s">
        <v>151</v>
      </c>
      <c r="E325" s="68"/>
      <c r="F325" s="69"/>
      <c r="G325" s="69">
        <f>SUM(G326)</f>
        <v>540</v>
      </c>
      <c r="H325" s="9"/>
      <c r="I325" s="10"/>
      <c r="L325" s="64"/>
    </row>
    <row r="326" spans="1:12" ht="16.5" hidden="1" x14ac:dyDescent="0.25">
      <c r="A326" s="189">
        <v>4241</v>
      </c>
      <c r="B326" s="190"/>
      <c r="C326" s="191"/>
      <c r="D326" s="80" t="s">
        <v>194</v>
      </c>
      <c r="E326" s="8"/>
      <c r="F326" s="9"/>
      <c r="G326" s="9">
        <v>540</v>
      </c>
      <c r="H326" s="9"/>
      <c r="I326" s="10"/>
      <c r="L326" s="64"/>
    </row>
    <row r="327" spans="1:12" ht="16.5" x14ac:dyDescent="0.25">
      <c r="A327" s="189"/>
      <c r="B327" s="190"/>
      <c r="C327" s="191"/>
      <c r="D327" s="24"/>
      <c r="E327" s="8"/>
      <c r="F327" s="9"/>
      <c r="G327" s="9"/>
      <c r="H327" s="9"/>
      <c r="I327" s="10"/>
      <c r="L327" s="64"/>
    </row>
    <row r="328" spans="1:12" ht="16.5" x14ac:dyDescent="0.25">
      <c r="A328" s="186" t="s">
        <v>118</v>
      </c>
      <c r="B328" s="187"/>
      <c r="C328" s="188"/>
      <c r="D328" s="93" t="s">
        <v>119</v>
      </c>
      <c r="E328" s="94"/>
      <c r="F328" s="95"/>
      <c r="G328" s="95">
        <f>G329</f>
        <v>55935</v>
      </c>
      <c r="H328" s="9"/>
      <c r="I328" s="10"/>
      <c r="L328" s="64"/>
    </row>
    <row r="329" spans="1:12" ht="16.5" x14ac:dyDescent="0.25">
      <c r="A329" s="183">
        <v>3</v>
      </c>
      <c r="B329" s="184"/>
      <c r="C329" s="185"/>
      <c r="D329" s="25" t="s">
        <v>12</v>
      </c>
      <c r="E329" s="68"/>
      <c r="F329" s="69"/>
      <c r="G329" s="69">
        <f>G330</f>
        <v>55935</v>
      </c>
      <c r="H329" s="9"/>
      <c r="I329" s="10"/>
      <c r="L329" s="64"/>
    </row>
    <row r="330" spans="1:12" ht="16.5" x14ac:dyDescent="0.25">
      <c r="A330" s="183">
        <v>32</v>
      </c>
      <c r="B330" s="184"/>
      <c r="C330" s="185"/>
      <c r="D330" s="25" t="s">
        <v>23</v>
      </c>
      <c r="E330" s="68"/>
      <c r="F330" s="69"/>
      <c r="G330" s="69">
        <f>G331+G333+G335+G337+G339</f>
        <v>55935</v>
      </c>
      <c r="H330" s="9"/>
      <c r="I330" s="10"/>
      <c r="L330" s="64"/>
    </row>
    <row r="331" spans="1:12" ht="25.5" x14ac:dyDescent="0.25">
      <c r="A331" s="180" t="s">
        <v>154</v>
      </c>
      <c r="B331" s="181"/>
      <c r="C331" s="182"/>
      <c r="D331" s="72" t="s">
        <v>155</v>
      </c>
      <c r="E331" s="68"/>
      <c r="F331" s="69"/>
      <c r="G331" s="69">
        <f>G332</f>
        <v>55000</v>
      </c>
      <c r="H331" s="9"/>
      <c r="I331" s="10"/>
      <c r="L331" s="64"/>
    </row>
    <row r="332" spans="1:12" ht="16.5" hidden="1" x14ac:dyDescent="0.25">
      <c r="A332" s="189">
        <v>3222</v>
      </c>
      <c r="B332" s="190"/>
      <c r="C332" s="191"/>
      <c r="D332" s="24" t="s">
        <v>165</v>
      </c>
      <c r="E332" s="8"/>
      <c r="F332" s="9"/>
      <c r="G332" s="9">
        <v>55000</v>
      </c>
      <c r="H332" s="9"/>
      <c r="I332" s="10"/>
      <c r="L332" s="64"/>
    </row>
    <row r="333" spans="1:12" ht="25.5" x14ac:dyDescent="0.25">
      <c r="A333" s="195" t="s">
        <v>175</v>
      </c>
      <c r="B333" s="196"/>
      <c r="C333" s="197"/>
      <c r="D333" s="101" t="s">
        <v>176</v>
      </c>
      <c r="E333" s="68"/>
      <c r="F333" s="69"/>
      <c r="G333" s="69">
        <f>G334</f>
        <v>265</v>
      </c>
      <c r="H333" s="9"/>
      <c r="I333" s="10"/>
      <c r="L333" s="64"/>
    </row>
    <row r="334" spans="1:12" ht="16.5" hidden="1" x14ac:dyDescent="0.25">
      <c r="A334" s="189">
        <v>3222</v>
      </c>
      <c r="B334" s="190"/>
      <c r="C334" s="191"/>
      <c r="D334" s="24" t="s">
        <v>165</v>
      </c>
      <c r="E334" s="8"/>
      <c r="F334" s="9"/>
      <c r="G334" s="9">
        <v>265</v>
      </c>
      <c r="H334" s="9"/>
      <c r="I334" s="10"/>
      <c r="L334" s="64"/>
    </row>
    <row r="335" spans="1:12" ht="16.5" x14ac:dyDescent="0.25">
      <c r="A335" s="195" t="s">
        <v>178</v>
      </c>
      <c r="B335" s="196"/>
      <c r="C335" s="197"/>
      <c r="D335" s="101" t="s">
        <v>179</v>
      </c>
      <c r="E335" s="68"/>
      <c r="F335" s="69"/>
      <c r="G335" s="69">
        <f>G336</f>
        <v>135</v>
      </c>
      <c r="H335" s="9"/>
      <c r="I335" s="10"/>
      <c r="L335" s="64"/>
    </row>
    <row r="336" spans="1:12" ht="16.5" hidden="1" x14ac:dyDescent="0.25">
      <c r="A336" s="189">
        <v>3222</v>
      </c>
      <c r="B336" s="190"/>
      <c r="C336" s="191"/>
      <c r="D336" s="24" t="s">
        <v>165</v>
      </c>
      <c r="E336" s="8"/>
      <c r="F336" s="9"/>
      <c r="G336" s="9">
        <v>135</v>
      </c>
      <c r="H336" s="9"/>
      <c r="I336" s="10"/>
      <c r="L336" s="64"/>
    </row>
    <row r="337" spans="1:12" ht="16.5" x14ac:dyDescent="0.25">
      <c r="A337" s="195" t="s">
        <v>182</v>
      </c>
      <c r="B337" s="196"/>
      <c r="C337" s="197"/>
      <c r="D337" s="101" t="s">
        <v>183</v>
      </c>
      <c r="E337" s="68"/>
      <c r="F337" s="69"/>
      <c r="G337" s="69">
        <f>G338</f>
        <v>200</v>
      </c>
      <c r="H337" s="9"/>
      <c r="I337" s="10"/>
      <c r="L337" s="64"/>
    </row>
    <row r="338" spans="1:12" ht="16.5" hidden="1" x14ac:dyDescent="0.25">
      <c r="A338" s="189">
        <v>3222</v>
      </c>
      <c r="B338" s="190"/>
      <c r="C338" s="191"/>
      <c r="D338" s="24" t="s">
        <v>165</v>
      </c>
      <c r="E338" s="8"/>
      <c r="F338" s="9"/>
      <c r="G338" s="9">
        <v>200</v>
      </c>
      <c r="H338" s="9"/>
      <c r="I338" s="10"/>
      <c r="L338" s="64"/>
    </row>
    <row r="339" spans="1:12" ht="16.5" x14ac:dyDescent="0.25">
      <c r="A339" s="195" t="s">
        <v>152</v>
      </c>
      <c r="B339" s="196"/>
      <c r="C339" s="197"/>
      <c r="D339" s="101" t="s">
        <v>153</v>
      </c>
      <c r="E339" s="68"/>
      <c r="F339" s="69"/>
      <c r="G339" s="69">
        <f>G340</f>
        <v>335</v>
      </c>
      <c r="H339" s="9"/>
      <c r="I339" s="10"/>
      <c r="L339" s="64"/>
    </row>
    <row r="340" spans="1:12" ht="16.5" hidden="1" x14ac:dyDescent="0.25">
      <c r="A340" s="189">
        <v>3222</v>
      </c>
      <c r="B340" s="190"/>
      <c r="C340" s="191"/>
      <c r="D340" s="24" t="s">
        <v>165</v>
      </c>
      <c r="E340" s="8"/>
      <c r="F340" s="9"/>
      <c r="G340" s="9">
        <v>335</v>
      </c>
      <c r="H340" s="9"/>
      <c r="I340" s="10"/>
      <c r="L340" s="64"/>
    </row>
    <row r="341" spans="1:12" ht="16.5" x14ac:dyDescent="0.25">
      <c r="A341" s="189"/>
      <c r="B341" s="190"/>
      <c r="C341" s="191"/>
      <c r="D341" s="24"/>
      <c r="E341" s="8"/>
      <c r="F341" s="9"/>
      <c r="G341" s="9"/>
      <c r="H341" s="9"/>
      <c r="I341" s="10"/>
      <c r="L341" s="64"/>
    </row>
    <row r="342" spans="1:12" ht="16.5" x14ac:dyDescent="0.25">
      <c r="A342" s="216" t="s">
        <v>195</v>
      </c>
      <c r="B342" s="217"/>
      <c r="C342" s="218"/>
      <c r="D342" s="86" t="s">
        <v>196</v>
      </c>
      <c r="E342" s="92"/>
      <c r="F342" s="32"/>
      <c r="G342" s="32">
        <f>G343</f>
        <v>136210</v>
      </c>
      <c r="H342" s="9"/>
      <c r="I342" s="10"/>
      <c r="L342" s="64"/>
    </row>
    <row r="343" spans="1:12" ht="16.5" x14ac:dyDescent="0.25">
      <c r="A343" s="186" t="s">
        <v>116</v>
      </c>
      <c r="B343" s="187"/>
      <c r="C343" s="188"/>
      <c r="D343" s="93" t="s">
        <v>117</v>
      </c>
      <c r="E343" s="94"/>
      <c r="F343" s="95"/>
      <c r="G343" s="95">
        <f>G344+G354</f>
        <v>136210</v>
      </c>
      <c r="H343" s="9"/>
      <c r="I343" s="10"/>
      <c r="L343" s="64"/>
    </row>
    <row r="344" spans="1:12" ht="16.5" x14ac:dyDescent="0.25">
      <c r="A344" s="195" t="s">
        <v>133</v>
      </c>
      <c r="B344" s="196"/>
      <c r="C344" s="197"/>
      <c r="D344" s="101" t="s">
        <v>134</v>
      </c>
      <c r="E344" s="68"/>
      <c r="F344" s="69"/>
      <c r="G344" s="69">
        <f>G345</f>
        <v>80688</v>
      </c>
      <c r="H344" s="9"/>
      <c r="I344" s="10"/>
      <c r="L344" s="64"/>
    </row>
    <row r="345" spans="1:12" ht="16.5" x14ac:dyDescent="0.25">
      <c r="A345" s="183">
        <v>3</v>
      </c>
      <c r="B345" s="184"/>
      <c r="C345" s="185"/>
      <c r="D345" s="25" t="s">
        <v>12</v>
      </c>
      <c r="E345" s="68"/>
      <c r="F345" s="69"/>
      <c r="G345" s="69">
        <f>G346+G350</f>
        <v>80688</v>
      </c>
      <c r="H345" s="9"/>
      <c r="I345" s="10"/>
      <c r="L345" s="64"/>
    </row>
    <row r="346" spans="1:12" ht="16.5" x14ac:dyDescent="0.25">
      <c r="A346" s="198">
        <v>31</v>
      </c>
      <c r="B346" s="199"/>
      <c r="C346" s="200"/>
      <c r="D346" s="72" t="s">
        <v>13</v>
      </c>
      <c r="E346" s="68"/>
      <c r="F346" s="69"/>
      <c r="G346" s="69">
        <f>SUM(G347:G349)</f>
        <v>77713</v>
      </c>
      <c r="H346" s="9"/>
      <c r="I346" s="10"/>
      <c r="L346" s="64"/>
    </row>
    <row r="347" spans="1:12" ht="16.5" hidden="1" x14ac:dyDescent="0.25">
      <c r="A347" s="192">
        <v>3111</v>
      </c>
      <c r="B347" s="193"/>
      <c r="C347" s="194"/>
      <c r="D347" s="79" t="s">
        <v>124</v>
      </c>
      <c r="E347" s="8"/>
      <c r="F347" s="9"/>
      <c r="G347" s="9">
        <f>44303+19420</f>
        <v>63723</v>
      </c>
      <c r="H347" s="9"/>
      <c r="I347" s="10"/>
      <c r="L347" s="64"/>
    </row>
    <row r="348" spans="1:12" ht="16.5" hidden="1" x14ac:dyDescent="0.25">
      <c r="A348" s="192">
        <v>3121</v>
      </c>
      <c r="B348" s="193"/>
      <c r="C348" s="194"/>
      <c r="D348" s="80" t="s">
        <v>126</v>
      </c>
      <c r="E348" s="8"/>
      <c r="F348" s="9"/>
      <c r="G348" s="9">
        <f>1950+2700</f>
        <v>4650</v>
      </c>
      <c r="H348" s="9"/>
      <c r="I348" s="10"/>
      <c r="L348" s="64"/>
    </row>
    <row r="349" spans="1:12" ht="16.5" hidden="1" x14ac:dyDescent="0.25">
      <c r="A349" s="192">
        <v>3132</v>
      </c>
      <c r="B349" s="193"/>
      <c r="C349" s="194"/>
      <c r="D349" s="79" t="s">
        <v>127</v>
      </c>
      <c r="E349" s="8"/>
      <c r="F349" s="9"/>
      <c r="G349" s="9">
        <f>6388+2952</f>
        <v>9340</v>
      </c>
      <c r="H349" s="9"/>
      <c r="I349" s="10"/>
      <c r="L349" s="64"/>
    </row>
    <row r="350" spans="1:12" ht="16.5" x14ac:dyDescent="0.25">
      <c r="A350" s="183">
        <v>32</v>
      </c>
      <c r="B350" s="184"/>
      <c r="C350" s="185"/>
      <c r="D350" s="25" t="s">
        <v>23</v>
      </c>
      <c r="E350" s="68"/>
      <c r="F350" s="69"/>
      <c r="G350" s="69">
        <f>SUM(G351:G353)</f>
        <v>2975</v>
      </c>
      <c r="H350" s="9"/>
      <c r="I350" s="10"/>
      <c r="L350" s="64"/>
    </row>
    <row r="351" spans="1:12" ht="16.5" hidden="1" x14ac:dyDescent="0.25">
      <c r="A351" s="189">
        <v>3211</v>
      </c>
      <c r="B351" s="190"/>
      <c r="C351" s="191"/>
      <c r="D351" s="79" t="s">
        <v>161</v>
      </c>
      <c r="E351" s="8"/>
      <c r="F351" s="9"/>
      <c r="G351" s="9">
        <f>500+250</f>
        <v>750</v>
      </c>
      <c r="H351" s="9"/>
      <c r="I351" s="10"/>
      <c r="L351" s="64"/>
    </row>
    <row r="352" spans="1:12" ht="16.5" hidden="1" x14ac:dyDescent="0.25">
      <c r="A352" s="189">
        <v>3212</v>
      </c>
      <c r="B352" s="190"/>
      <c r="C352" s="191"/>
      <c r="D352" s="24" t="s">
        <v>88</v>
      </c>
      <c r="E352" s="8"/>
      <c r="F352" s="9"/>
      <c r="G352" s="9">
        <f>1155+495</f>
        <v>1650</v>
      </c>
      <c r="H352" s="9"/>
      <c r="I352" s="10"/>
      <c r="L352" s="64"/>
    </row>
    <row r="353" spans="1:12" ht="16.5" hidden="1" x14ac:dyDescent="0.25">
      <c r="A353" s="189">
        <v>3237</v>
      </c>
      <c r="B353" s="190"/>
      <c r="C353" s="191"/>
      <c r="D353" s="24" t="s">
        <v>167</v>
      </c>
      <c r="E353" s="8"/>
      <c r="F353" s="9"/>
      <c r="G353" s="9">
        <f>375+200</f>
        <v>575</v>
      </c>
      <c r="H353" s="9"/>
      <c r="I353" s="10"/>
      <c r="L353" s="64"/>
    </row>
    <row r="354" spans="1:12" ht="25.5" x14ac:dyDescent="0.25">
      <c r="A354" s="195" t="s">
        <v>197</v>
      </c>
      <c r="B354" s="196"/>
      <c r="C354" s="197"/>
      <c r="D354" s="101" t="s">
        <v>198</v>
      </c>
      <c r="E354" s="68"/>
      <c r="F354" s="69"/>
      <c r="G354" s="69">
        <f>G355</f>
        <v>55522</v>
      </c>
      <c r="H354" s="9"/>
      <c r="I354" s="10"/>
      <c r="L354" s="64"/>
    </row>
    <row r="355" spans="1:12" ht="16.5" x14ac:dyDescent="0.25">
      <c r="A355" s="183">
        <v>3</v>
      </c>
      <c r="B355" s="184"/>
      <c r="C355" s="185"/>
      <c r="D355" s="25" t="s">
        <v>12</v>
      </c>
      <c r="E355" s="68"/>
      <c r="F355" s="69"/>
      <c r="G355" s="69">
        <f>G356+G360</f>
        <v>55522</v>
      </c>
      <c r="H355" s="9"/>
      <c r="I355" s="10"/>
      <c r="L355" s="64"/>
    </row>
    <row r="356" spans="1:12" ht="16.5" x14ac:dyDescent="0.25">
      <c r="A356" s="198">
        <v>31</v>
      </c>
      <c r="B356" s="199"/>
      <c r="C356" s="200"/>
      <c r="D356" s="72" t="s">
        <v>13</v>
      </c>
      <c r="E356" s="68"/>
      <c r="F356" s="69"/>
      <c r="G356" s="69">
        <f>SUM(G357:G359)</f>
        <v>52547</v>
      </c>
      <c r="H356" s="9"/>
      <c r="I356" s="10"/>
      <c r="L356" s="64"/>
    </row>
    <row r="357" spans="1:12" ht="16.5" hidden="1" x14ac:dyDescent="0.25">
      <c r="A357" s="192">
        <v>3111</v>
      </c>
      <c r="B357" s="193"/>
      <c r="C357" s="194"/>
      <c r="D357" s="79" t="s">
        <v>124</v>
      </c>
      <c r="E357" s="8"/>
      <c r="F357" s="9"/>
      <c r="G357" s="9">
        <f>28277+12120</f>
        <v>40397</v>
      </c>
      <c r="H357" s="9"/>
      <c r="I357" s="10"/>
      <c r="L357" s="64"/>
    </row>
    <row r="358" spans="1:12" ht="16.5" hidden="1" x14ac:dyDescent="0.25">
      <c r="A358" s="192">
        <v>3121</v>
      </c>
      <c r="B358" s="193"/>
      <c r="C358" s="194"/>
      <c r="D358" s="80" t="s">
        <v>126</v>
      </c>
      <c r="E358" s="8"/>
      <c r="F358" s="9"/>
      <c r="G358" s="9">
        <f>1950+2700</f>
        <v>4650</v>
      </c>
      <c r="H358" s="9"/>
      <c r="I358" s="10"/>
      <c r="L358" s="64"/>
    </row>
    <row r="359" spans="1:12" ht="16.5" hidden="1" x14ac:dyDescent="0.25">
      <c r="A359" s="192">
        <v>3132</v>
      </c>
      <c r="B359" s="193"/>
      <c r="C359" s="194"/>
      <c r="D359" s="79" t="s">
        <v>127</v>
      </c>
      <c r="E359" s="8"/>
      <c r="F359" s="9"/>
      <c r="G359" s="9">
        <f>5250+2250</f>
        <v>7500</v>
      </c>
      <c r="H359" s="9"/>
      <c r="I359" s="10"/>
      <c r="L359" s="64"/>
    </row>
    <row r="360" spans="1:12" ht="16.5" x14ac:dyDescent="0.25">
      <c r="A360" s="183">
        <v>32</v>
      </c>
      <c r="B360" s="184"/>
      <c r="C360" s="185"/>
      <c r="D360" s="25" t="s">
        <v>23</v>
      </c>
      <c r="E360" s="68"/>
      <c r="F360" s="69"/>
      <c r="G360" s="69">
        <f>SUM(G361:G363)</f>
        <v>2975</v>
      </c>
      <c r="H360" s="9"/>
      <c r="I360" s="10"/>
      <c r="L360" s="64"/>
    </row>
    <row r="361" spans="1:12" ht="16.5" hidden="1" x14ac:dyDescent="0.25">
      <c r="A361" s="189">
        <v>3211</v>
      </c>
      <c r="B361" s="190"/>
      <c r="C361" s="191"/>
      <c r="D361" s="24" t="s">
        <v>87</v>
      </c>
      <c r="E361" s="8"/>
      <c r="F361" s="9"/>
      <c r="G361" s="9">
        <f>500+250</f>
        <v>750</v>
      </c>
      <c r="H361" s="9"/>
      <c r="I361" s="10"/>
      <c r="L361" s="64"/>
    </row>
    <row r="362" spans="1:12" ht="16.5" hidden="1" x14ac:dyDescent="0.25">
      <c r="A362" s="189">
        <v>3212</v>
      </c>
      <c r="B362" s="190"/>
      <c r="C362" s="191"/>
      <c r="D362" s="24" t="s">
        <v>88</v>
      </c>
      <c r="E362" s="8"/>
      <c r="F362" s="9"/>
      <c r="G362" s="9">
        <f>1155+495</f>
        <v>1650</v>
      </c>
      <c r="H362" s="9"/>
      <c r="I362" s="10"/>
      <c r="L362" s="64"/>
    </row>
    <row r="363" spans="1:12" ht="16.5" hidden="1" x14ac:dyDescent="0.25">
      <c r="A363" s="189">
        <v>3237</v>
      </c>
      <c r="B363" s="190"/>
      <c r="C363" s="191"/>
      <c r="D363" s="24" t="s">
        <v>167</v>
      </c>
      <c r="E363" s="8"/>
      <c r="F363" s="9"/>
      <c r="G363" s="9">
        <f>375+200</f>
        <v>575</v>
      </c>
      <c r="H363" s="9"/>
      <c r="I363" s="10"/>
      <c r="L363" s="64"/>
    </row>
    <row r="364" spans="1:12" ht="16.5" x14ac:dyDescent="0.25">
      <c r="A364" s="189"/>
      <c r="B364" s="190"/>
      <c r="C364" s="191"/>
      <c r="D364" s="24"/>
      <c r="E364" s="8"/>
      <c r="F364" s="9"/>
      <c r="G364" s="9"/>
      <c r="H364" s="9"/>
      <c r="I364" s="10"/>
      <c r="L364" s="64"/>
    </row>
    <row r="365" spans="1:12" ht="16.5" x14ac:dyDescent="0.25">
      <c r="A365" s="209" t="s">
        <v>199</v>
      </c>
      <c r="B365" s="210"/>
      <c r="C365" s="211"/>
      <c r="D365" s="113" t="s">
        <v>200</v>
      </c>
      <c r="E365" s="116"/>
      <c r="F365" s="117"/>
      <c r="G365" s="117">
        <f>G366</f>
        <v>12000</v>
      </c>
      <c r="H365" s="9"/>
      <c r="I365" s="10"/>
      <c r="L365" s="64"/>
    </row>
    <row r="366" spans="1:12" ht="16.5" x14ac:dyDescent="0.25">
      <c r="A366" s="213" t="s">
        <v>201</v>
      </c>
      <c r="B366" s="214"/>
      <c r="C366" s="215"/>
      <c r="D366" s="86" t="s">
        <v>202</v>
      </c>
      <c r="E366" s="92"/>
      <c r="F366" s="32"/>
      <c r="G366" s="32">
        <f>G367</f>
        <v>12000</v>
      </c>
      <c r="H366" s="9"/>
      <c r="I366" s="10"/>
      <c r="L366" s="71"/>
    </row>
    <row r="367" spans="1:12" ht="16.5" customHeight="1" x14ac:dyDescent="0.25">
      <c r="A367" s="186" t="s">
        <v>118</v>
      </c>
      <c r="B367" s="187"/>
      <c r="C367" s="188"/>
      <c r="D367" s="93" t="s">
        <v>119</v>
      </c>
      <c r="E367" s="94"/>
      <c r="F367" s="95"/>
      <c r="G367" s="95">
        <f>G368</f>
        <v>12000</v>
      </c>
      <c r="H367" s="9"/>
      <c r="I367" s="10"/>
      <c r="L367" s="64"/>
    </row>
    <row r="368" spans="1:12" ht="16.5" x14ac:dyDescent="0.25">
      <c r="A368" s="195" t="s">
        <v>133</v>
      </c>
      <c r="B368" s="196"/>
      <c r="C368" s="197"/>
      <c r="D368" s="101" t="s">
        <v>134</v>
      </c>
      <c r="E368" s="68"/>
      <c r="F368" s="69"/>
      <c r="G368" s="69">
        <f>G369</f>
        <v>12000</v>
      </c>
      <c r="H368" s="9"/>
      <c r="I368" s="10"/>
      <c r="L368" s="64"/>
    </row>
    <row r="369" spans="1:12" ht="16.5" x14ac:dyDescent="0.25">
      <c r="A369" s="189">
        <v>3222</v>
      </c>
      <c r="B369" s="190"/>
      <c r="C369" s="191"/>
      <c r="D369" s="24" t="s">
        <v>165</v>
      </c>
      <c r="E369" s="8"/>
      <c r="F369" s="9"/>
      <c r="G369" s="9">
        <v>12000</v>
      </c>
      <c r="H369" s="9"/>
      <c r="I369" s="10"/>
      <c r="L369" s="64"/>
    </row>
    <row r="370" spans="1:12" ht="16.5" x14ac:dyDescent="0.25">
      <c r="A370" s="212"/>
      <c r="B370" s="212"/>
      <c r="C370" s="212"/>
      <c r="D370" s="141"/>
      <c r="E370" s="9"/>
      <c r="F370" s="9"/>
      <c r="G370" s="9"/>
      <c r="H370" s="9"/>
      <c r="I370" s="10"/>
      <c r="L370" s="64"/>
    </row>
    <row r="371" spans="1:12" ht="16.5" x14ac:dyDescent="0.25">
      <c r="A371" s="204"/>
      <c r="B371" s="204"/>
      <c r="C371" s="204"/>
      <c r="D371" s="138"/>
      <c r="E371" s="139"/>
      <c r="F371" s="139"/>
      <c r="G371" s="139"/>
      <c r="H371" s="139"/>
      <c r="I371" s="140"/>
      <c r="L371" s="64"/>
    </row>
    <row r="372" spans="1:12" ht="16.5" x14ac:dyDescent="0.25">
      <c r="A372" s="204"/>
      <c r="B372" s="204"/>
      <c r="C372" s="204"/>
      <c r="D372" s="138"/>
      <c r="E372" s="139"/>
      <c r="F372" s="139"/>
      <c r="G372" s="139"/>
      <c r="H372" s="139"/>
      <c r="I372" s="140"/>
      <c r="L372" s="64"/>
    </row>
    <row r="373" spans="1:12" ht="16.5" x14ac:dyDescent="0.25">
      <c r="A373" s="133" t="s">
        <v>228</v>
      </c>
      <c r="I373" s="140"/>
      <c r="L373" s="64"/>
    </row>
    <row r="374" spans="1:12" ht="16.5" x14ac:dyDescent="0.25">
      <c r="A374" s="133" t="s">
        <v>229</v>
      </c>
      <c r="I374" s="140"/>
      <c r="L374" s="64"/>
    </row>
    <row r="375" spans="1:12" ht="16.5" x14ac:dyDescent="0.25">
      <c r="A375" s="204"/>
      <c r="B375" s="204"/>
      <c r="C375" s="204"/>
      <c r="D375" s="138"/>
      <c r="E375" s="139"/>
      <c r="F375" s="139"/>
      <c r="G375" s="139"/>
      <c r="H375" s="139"/>
      <c r="I375" s="140"/>
      <c r="L375" s="64"/>
    </row>
    <row r="376" spans="1:12" ht="26.25" x14ac:dyDescent="0.25">
      <c r="A376" s="208" t="s">
        <v>230</v>
      </c>
      <c r="B376" s="208"/>
      <c r="C376" s="208"/>
      <c r="D376" s="142" t="s">
        <v>231</v>
      </c>
      <c r="E376" s="143" t="s">
        <v>235</v>
      </c>
      <c r="F376" s="143"/>
      <c r="G376" s="143" t="s">
        <v>232</v>
      </c>
      <c r="H376" s="143" t="s">
        <v>233</v>
      </c>
      <c r="I376" s="144" t="s">
        <v>234</v>
      </c>
      <c r="L376" s="64"/>
    </row>
    <row r="377" spans="1:12" ht="16.5" x14ac:dyDescent="0.25">
      <c r="A377" s="204"/>
      <c r="B377" s="204"/>
      <c r="C377" s="204"/>
      <c r="D377" s="138"/>
      <c r="E377" s="139"/>
      <c r="F377" s="139"/>
      <c r="G377" s="139"/>
      <c r="H377" s="139"/>
      <c r="I377" s="140"/>
      <c r="L377" s="64"/>
    </row>
    <row r="378" spans="1:12" ht="16.5" x14ac:dyDescent="0.25">
      <c r="A378" s="204"/>
      <c r="B378" s="204"/>
      <c r="C378" s="204"/>
      <c r="D378" s="138"/>
      <c r="E378" s="139"/>
      <c r="F378" s="139"/>
      <c r="G378" s="139"/>
      <c r="H378" s="139"/>
      <c r="I378" s="140"/>
      <c r="L378" s="64"/>
    </row>
    <row r="379" spans="1:12" ht="16.5" x14ac:dyDescent="0.25">
      <c r="A379" s="204"/>
      <c r="B379" s="204"/>
      <c r="C379" s="204"/>
      <c r="D379" s="138"/>
      <c r="E379" s="139"/>
      <c r="F379" s="139"/>
      <c r="G379" s="139"/>
      <c r="H379" s="139"/>
      <c r="I379" s="140"/>
      <c r="L379" s="64"/>
    </row>
    <row r="380" spans="1:12" ht="16.5" x14ac:dyDescent="0.25">
      <c r="A380" s="204"/>
      <c r="B380" s="204"/>
      <c r="C380" s="204"/>
      <c r="D380" s="138"/>
      <c r="E380" s="139"/>
      <c r="F380" s="139"/>
      <c r="G380" s="139"/>
      <c r="H380" s="139"/>
      <c r="I380" s="140"/>
      <c r="L380" s="64"/>
    </row>
    <row r="381" spans="1:12" ht="16.5" x14ac:dyDescent="0.25">
      <c r="A381" s="204"/>
      <c r="B381" s="204"/>
      <c r="C381" s="204"/>
      <c r="D381" s="138"/>
      <c r="E381" s="139"/>
      <c r="F381" s="139"/>
      <c r="G381" s="139"/>
      <c r="H381" s="139"/>
      <c r="I381" s="140"/>
      <c r="L381" s="64"/>
    </row>
    <row r="382" spans="1:12" ht="16.5" x14ac:dyDescent="0.25">
      <c r="A382" s="204"/>
      <c r="B382" s="204"/>
      <c r="C382" s="204"/>
      <c r="D382" s="138"/>
      <c r="E382" s="139"/>
      <c r="F382" s="139"/>
      <c r="G382" s="139"/>
      <c r="H382" s="139"/>
      <c r="I382" s="140"/>
      <c r="L382" s="64"/>
    </row>
    <row r="383" spans="1:12" ht="16.5" x14ac:dyDescent="0.25">
      <c r="A383" s="204"/>
      <c r="B383" s="204"/>
      <c r="C383" s="204"/>
      <c r="D383" s="138"/>
      <c r="E383" s="139"/>
      <c r="F383" s="139"/>
      <c r="G383" s="139"/>
      <c r="H383" s="139"/>
      <c r="I383" s="140"/>
      <c r="L383" s="64"/>
    </row>
    <row r="384" spans="1:12" ht="16.5" x14ac:dyDescent="0.25">
      <c r="A384" s="204"/>
      <c r="B384" s="204"/>
      <c r="C384" s="204"/>
      <c r="D384" s="138"/>
      <c r="E384" s="139"/>
      <c r="F384" s="139"/>
      <c r="G384" s="139"/>
      <c r="H384" s="139"/>
      <c r="I384" s="140"/>
      <c r="L384" s="64"/>
    </row>
    <row r="385" spans="1:12" ht="16.5" x14ac:dyDescent="0.25">
      <c r="A385" s="204"/>
      <c r="B385" s="204"/>
      <c r="C385" s="204"/>
      <c r="D385" s="138"/>
      <c r="E385" s="139"/>
      <c r="F385" s="139"/>
      <c r="G385" s="139"/>
      <c r="H385" s="139"/>
      <c r="I385" s="140"/>
      <c r="L385" s="64"/>
    </row>
    <row r="386" spans="1:12" ht="16.5" x14ac:dyDescent="0.25">
      <c r="A386" s="204"/>
      <c r="B386" s="204"/>
      <c r="C386" s="204"/>
      <c r="D386" s="138"/>
      <c r="E386" s="139"/>
      <c r="F386" s="139"/>
      <c r="G386" s="139"/>
      <c r="H386" s="139"/>
      <c r="I386" s="140"/>
      <c r="L386" s="64"/>
    </row>
    <row r="387" spans="1:12" ht="16.5" x14ac:dyDescent="0.25">
      <c r="A387" s="204"/>
      <c r="B387" s="204"/>
      <c r="C387" s="204"/>
      <c r="D387" s="138"/>
      <c r="E387" s="139"/>
      <c r="F387" s="139"/>
      <c r="G387" s="139"/>
      <c r="H387" s="139"/>
      <c r="I387" s="140"/>
      <c r="L387" s="64"/>
    </row>
    <row r="388" spans="1:12" ht="16.5" x14ac:dyDescent="0.25">
      <c r="A388" s="204"/>
      <c r="B388" s="204"/>
      <c r="C388" s="204"/>
      <c r="D388" s="138"/>
      <c r="E388" s="139"/>
      <c r="F388" s="139"/>
      <c r="G388" s="139"/>
      <c r="H388" s="139"/>
      <c r="I388" s="140"/>
      <c r="L388" s="64"/>
    </row>
    <row r="389" spans="1:12" ht="16.5" x14ac:dyDescent="0.25">
      <c r="A389" s="204"/>
      <c r="B389" s="204"/>
      <c r="C389" s="204"/>
      <c r="D389" s="138"/>
      <c r="E389" s="139"/>
      <c r="F389" s="139"/>
      <c r="G389" s="139"/>
      <c r="H389" s="139"/>
      <c r="I389" s="140"/>
      <c r="L389" s="64"/>
    </row>
    <row r="390" spans="1:12" ht="16.5" x14ac:dyDescent="0.25">
      <c r="A390" s="204"/>
      <c r="B390" s="204"/>
      <c r="C390" s="204"/>
      <c r="D390" s="138"/>
      <c r="E390" s="139"/>
      <c r="F390" s="139"/>
      <c r="G390" s="139"/>
      <c r="H390" s="139"/>
      <c r="I390" s="140"/>
      <c r="L390" s="64"/>
    </row>
    <row r="391" spans="1:12" ht="16.5" x14ac:dyDescent="0.25">
      <c r="A391" s="204"/>
      <c r="B391" s="204"/>
      <c r="C391" s="204"/>
      <c r="D391" s="138"/>
      <c r="E391" s="139"/>
      <c r="F391" s="139"/>
      <c r="G391" s="139"/>
      <c r="H391" s="139"/>
      <c r="I391" s="140"/>
      <c r="L391" s="64"/>
    </row>
    <row r="392" spans="1:12" ht="16.5" x14ac:dyDescent="0.25">
      <c r="A392" s="204"/>
      <c r="B392" s="204"/>
      <c r="C392" s="204"/>
      <c r="D392" s="138"/>
      <c r="E392" s="139"/>
      <c r="F392" s="139"/>
      <c r="G392" s="139"/>
      <c r="H392" s="139"/>
      <c r="I392" s="140"/>
      <c r="L392" s="64"/>
    </row>
    <row r="393" spans="1:12" ht="16.5" x14ac:dyDescent="0.25">
      <c r="A393" s="204"/>
      <c r="B393" s="204"/>
      <c r="C393" s="204"/>
      <c r="D393" s="138"/>
      <c r="E393" s="139"/>
      <c r="F393" s="139"/>
      <c r="G393" s="139"/>
      <c r="H393" s="139"/>
      <c r="I393" s="140"/>
      <c r="L393" s="64"/>
    </row>
    <row r="394" spans="1:12" ht="16.5" x14ac:dyDescent="0.25">
      <c r="A394" s="204"/>
      <c r="B394" s="204"/>
      <c r="C394" s="204"/>
      <c r="D394" s="138"/>
      <c r="E394" s="139"/>
      <c r="F394" s="139"/>
      <c r="G394" s="139"/>
      <c r="H394" s="139"/>
      <c r="I394" s="140"/>
      <c r="L394" s="64"/>
    </row>
    <row r="395" spans="1:12" ht="16.5" x14ac:dyDescent="0.25">
      <c r="A395" s="204"/>
      <c r="B395" s="204"/>
      <c r="C395" s="204"/>
      <c r="D395" s="138"/>
      <c r="E395" s="139"/>
      <c r="F395" s="139"/>
      <c r="G395" s="139"/>
      <c r="H395" s="139"/>
      <c r="I395" s="140"/>
      <c r="L395" s="64"/>
    </row>
    <row r="396" spans="1:12" ht="16.5" x14ac:dyDescent="0.25">
      <c r="A396" s="204"/>
      <c r="B396" s="204"/>
      <c r="C396" s="204"/>
      <c r="D396" s="138"/>
      <c r="E396" s="139"/>
      <c r="F396" s="139"/>
      <c r="G396" s="139"/>
      <c r="H396" s="139"/>
      <c r="I396" s="140"/>
      <c r="L396" s="64"/>
    </row>
    <row r="397" spans="1:12" ht="16.5" x14ac:dyDescent="0.25">
      <c r="A397" s="204"/>
      <c r="B397" s="204"/>
      <c r="C397" s="204"/>
      <c r="D397" s="138"/>
      <c r="E397" s="139"/>
      <c r="F397" s="139"/>
      <c r="G397" s="139"/>
      <c r="H397" s="139"/>
      <c r="I397" s="140"/>
      <c r="L397" s="64"/>
    </row>
    <row r="398" spans="1:12" ht="16.5" x14ac:dyDescent="0.25">
      <c r="A398" s="204"/>
      <c r="B398" s="204"/>
      <c r="C398" s="204"/>
      <c r="D398" s="138"/>
      <c r="E398" s="139"/>
      <c r="F398" s="139"/>
      <c r="G398" s="139"/>
      <c r="H398" s="139"/>
      <c r="I398" s="140"/>
      <c r="L398" s="64"/>
    </row>
    <row r="399" spans="1:12" ht="16.5" x14ac:dyDescent="0.25">
      <c r="A399" s="204"/>
      <c r="B399" s="204"/>
      <c r="C399" s="204"/>
      <c r="D399" s="138"/>
      <c r="E399" s="139"/>
      <c r="F399" s="139"/>
      <c r="G399" s="139"/>
      <c r="H399" s="139"/>
      <c r="I399" s="140"/>
      <c r="L399" s="64"/>
    </row>
    <row r="400" spans="1:12" ht="16.5" x14ac:dyDescent="0.25">
      <c r="A400" s="204"/>
      <c r="B400" s="204"/>
      <c r="C400" s="204"/>
      <c r="D400" s="138"/>
      <c r="E400" s="139"/>
      <c r="F400" s="139"/>
      <c r="G400" s="139"/>
      <c r="H400" s="139"/>
      <c r="I400" s="140"/>
      <c r="L400" s="64"/>
    </row>
    <row r="401" spans="1:12" ht="16.5" x14ac:dyDescent="0.25">
      <c r="A401" s="204"/>
      <c r="B401" s="204"/>
      <c r="C401" s="204"/>
      <c r="D401" s="138"/>
      <c r="E401" s="139"/>
      <c r="F401" s="139"/>
      <c r="G401" s="139"/>
      <c r="H401" s="139"/>
      <c r="I401" s="140"/>
      <c r="L401" s="64"/>
    </row>
    <row r="402" spans="1:12" ht="16.5" x14ac:dyDescent="0.25">
      <c r="A402" s="204"/>
      <c r="B402" s="204"/>
      <c r="C402" s="204"/>
      <c r="D402" s="138"/>
      <c r="E402" s="139"/>
      <c r="F402" s="139"/>
      <c r="G402" s="139"/>
      <c r="H402" s="139"/>
      <c r="I402" s="140"/>
      <c r="L402" s="64"/>
    </row>
    <row r="403" spans="1:12" ht="16.5" x14ac:dyDescent="0.25">
      <c r="A403" s="204"/>
      <c r="B403" s="204"/>
      <c r="C403" s="204"/>
      <c r="D403" s="138"/>
      <c r="E403" s="139"/>
      <c r="F403" s="139"/>
      <c r="G403" s="139"/>
      <c r="H403" s="139"/>
      <c r="I403" s="140"/>
      <c r="L403" s="64"/>
    </row>
    <row r="404" spans="1:12" ht="16.5" x14ac:dyDescent="0.25">
      <c r="A404" s="204"/>
      <c r="B404" s="204"/>
      <c r="C404" s="204"/>
      <c r="D404" s="138"/>
      <c r="E404" s="139"/>
      <c r="F404" s="139"/>
      <c r="G404" s="139"/>
      <c r="H404" s="139"/>
      <c r="I404" s="140"/>
      <c r="L404" s="64"/>
    </row>
    <row r="405" spans="1:12" ht="16.5" x14ac:dyDescent="0.25">
      <c r="A405" s="204"/>
      <c r="B405" s="204"/>
      <c r="C405" s="204"/>
      <c r="D405" s="138"/>
      <c r="E405" s="139"/>
      <c r="F405" s="139"/>
      <c r="G405" s="139"/>
      <c r="H405" s="139"/>
      <c r="I405" s="140"/>
      <c r="L405" s="64"/>
    </row>
    <row r="406" spans="1:12" ht="16.5" x14ac:dyDescent="0.25">
      <c r="A406" s="204"/>
      <c r="B406" s="204"/>
      <c r="C406" s="204"/>
      <c r="D406" s="138"/>
      <c r="E406" s="139"/>
      <c r="F406" s="139"/>
      <c r="G406" s="139"/>
      <c r="H406" s="139"/>
      <c r="I406" s="140"/>
      <c r="L406" s="64"/>
    </row>
    <row r="407" spans="1:12" ht="16.5" x14ac:dyDescent="0.25">
      <c r="A407" s="205"/>
      <c r="B407" s="206"/>
      <c r="C407" s="207"/>
      <c r="D407" s="134"/>
      <c r="E407" s="135"/>
      <c r="F407" s="136"/>
      <c r="G407" s="136"/>
      <c r="H407" s="136"/>
      <c r="I407" s="137"/>
      <c r="L407" s="64"/>
    </row>
    <row r="408" spans="1:12" ht="16.5" x14ac:dyDescent="0.25">
      <c r="A408" s="189"/>
      <c r="B408" s="190"/>
      <c r="C408" s="191"/>
      <c r="D408" s="24"/>
      <c r="E408" s="8"/>
      <c r="F408" s="9"/>
      <c r="G408" s="9"/>
      <c r="H408" s="9"/>
      <c r="I408" s="10"/>
      <c r="L408" s="64"/>
    </row>
    <row r="409" spans="1:12" ht="16.5" x14ac:dyDescent="0.25">
      <c r="A409" s="189"/>
      <c r="B409" s="190"/>
      <c r="C409" s="191"/>
      <c r="D409" s="24"/>
      <c r="E409" s="8"/>
      <c r="F409" s="9"/>
      <c r="G409" s="9"/>
      <c r="H409" s="9"/>
      <c r="I409" s="10"/>
      <c r="L409" s="64"/>
    </row>
    <row r="410" spans="1:12" ht="16.5" x14ac:dyDescent="0.25">
      <c r="A410" s="189"/>
      <c r="B410" s="190"/>
      <c r="C410" s="191"/>
      <c r="D410" s="24"/>
      <c r="E410" s="8"/>
      <c r="F410" s="9"/>
      <c r="G410" s="9"/>
      <c r="H410" s="9"/>
      <c r="I410" s="10"/>
      <c r="L410" s="64"/>
    </row>
    <row r="411" spans="1:12" ht="16.5" x14ac:dyDescent="0.25">
      <c r="A411" s="189"/>
      <c r="B411" s="190"/>
      <c r="C411" s="191"/>
      <c r="D411" s="24"/>
      <c r="E411" s="8"/>
      <c r="F411" s="9"/>
      <c r="G411" s="9"/>
      <c r="H411" s="9"/>
      <c r="I411" s="10"/>
      <c r="L411" s="64"/>
    </row>
    <row r="412" spans="1:12" ht="16.5" x14ac:dyDescent="0.25">
      <c r="A412" s="189"/>
      <c r="B412" s="190"/>
      <c r="C412" s="191"/>
      <c r="D412" s="24"/>
      <c r="E412" s="8"/>
      <c r="F412" s="9"/>
      <c r="G412" s="9"/>
      <c r="H412" s="9"/>
      <c r="I412" s="10"/>
      <c r="L412" s="64"/>
    </row>
  </sheetData>
  <mergeCells count="405">
    <mergeCell ref="A15:C15"/>
    <mergeCell ref="A16:C16"/>
    <mergeCell ref="A17:C17"/>
    <mergeCell ref="A1:I1"/>
    <mergeCell ref="A3:I3"/>
    <mergeCell ref="A5:C5"/>
    <mergeCell ref="A12:C12"/>
    <mergeCell ref="A13:C13"/>
    <mergeCell ref="A11:C11"/>
    <mergeCell ref="A8:C8"/>
    <mergeCell ref="A14:C14"/>
    <mergeCell ref="A6:C6"/>
    <mergeCell ref="A7:C7"/>
    <mergeCell ref="A9:C9"/>
    <mergeCell ref="A10:C10"/>
    <mergeCell ref="A18:C18"/>
    <mergeCell ref="A19:C19"/>
    <mergeCell ref="A46:C46"/>
    <mergeCell ref="A20:C20"/>
    <mergeCell ref="A21:C21"/>
    <mergeCell ref="A22:C22"/>
    <mergeCell ref="A23:C23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34:C34"/>
    <mergeCell ref="A35:C35"/>
    <mergeCell ref="A36:C36"/>
    <mergeCell ref="A37:C37"/>
    <mergeCell ref="A38:C38"/>
    <mergeCell ref="A39:C39"/>
    <mergeCell ref="A40:C40"/>
    <mergeCell ref="A97:C97"/>
    <mergeCell ref="A98:C98"/>
    <mergeCell ref="A99:C99"/>
    <mergeCell ref="A100:C100"/>
    <mergeCell ref="A101:C101"/>
    <mergeCell ref="A102:C102"/>
    <mergeCell ref="A108:C108"/>
    <mergeCell ref="A110:C110"/>
    <mergeCell ref="A111:C111"/>
    <mergeCell ref="A44:C44"/>
    <mergeCell ref="A45:C45"/>
    <mergeCell ref="A49:C49"/>
    <mergeCell ref="A53:C53"/>
    <mergeCell ref="A54:C54"/>
    <mergeCell ref="A70:C70"/>
    <mergeCell ref="A71:C71"/>
    <mergeCell ref="A73:C73"/>
    <mergeCell ref="A72:C72"/>
    <mergeCell ref="A64:C64"/>
    <mergeCell ref="A55:C55"/>
    <mergeCell ref="A41:C41"/>
    <mergeCell ref="A67:C67"/>
    <mergeCell ref="A68:C68"/>
    <mergeCell ref="A186:C186"/>
    <mergeCell ref="A187:C187"/>
    <mergeCell ref="A42:C42"/>
    <mergeCell ref="A65:C65"/>
    <mergeCell ref="A50:C50"/>
    <mergeCell ref="A47:C47"/>
    <mergeCell ref="A58:C58"/>
    <mergeCell ref="A59:C59"/>
    <mergeCell ref="A60:C60"/>
    <mergeCell ref="A61:C61"/>
    <mergeCell ref="A62:C62"/>
    <mergeCell ref="A63:C63"/>
    <mergeCell ref="A56:C56"/>
    <mergeCell ref="A57:C57"/>
    <mergeCell ref="A69:C69"/>
    <mergeCell ref="A90:C90"/>
    <mergeCell ref="A84:C84"/>
    <mergeCell ref="A132:C132"/>
    <mergeCell ref="A91:C91"/>
    <mergeCell ref="A92:C92"/>
    <mergeCell ref="A93:C93"/>
    <mergeCell ref="A52:C52"/>
    <mergeCell ref="A82:C82"/>
    <mergeCell ref="A81:C81"/>
    <mergeCell ref="A74:C74"/>
    <mergeCell ref="A103:C103"/>
    <mergeCell ref="A104:C104"/>
    <mergeCell ref="A105:C105"/>
    <mergeCell ref="A106:C106"/>
    <mergeCell ref="A107:C107"/>
    <mergeCell ref="A87:C87"/>
    <mergeCell ref="A88:C88"/>
    <mergeCell ref="A89:C89"/>
    <mergeCell ref="A80:C80"/>
    <mergeCell ref="A83:C83"/>
    <mergeCell ref="A85:C85"/>
    <mergeCell ref="A86:C86"/>
    <mergeCell ref="A75:C75"/>
    <mergeCell ref="A76:C76"/>
    <mergeCell ref="A77:C77"/>
    <mergeCell ref="A78:C78"/>
    <mergeCell ref="A79:C79"/>
    <mergeCell ref="A94:C94"/>
    <mergeCell ref="A95:C95"/>
    <mergeCell ref="A96:C96"/>
    <mergeCell ref="A109:C109"/>
    <mergeCell ref="A115:C115"/>
    <mergeCell ref="A173:C173"/>
    <mergeCell ref="A174:C174"/>
    <mergeCell ref="A170:C170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64:C164"/>
    <mergeCell ref="A165:C165"/>
    <mergeCell ref="A166:C166"/>
    <mergeCell ref="A167:C167"/>
    <mergeCell ref="A168:C168"/>
    <mergeCell ref="A118:C118"/>
    <mergeCell ref="A119:C119"/>
    <mergeCell ref="A120:C120"/>
    <mergeCell ref="A139:C139"/>
    <mergeCell ref="A171:C171"/>
    <mergeCell ref="A131:C131"/>
    <mergeCell ref="A112:C112"/>
    <mergeCell ref="A113:C113"/>
    <mergeCell ref="A114:C114"/>
    <mergeCell ref="A172:C172"/>
    <mergeCell ref="A138:C138"/>
    <mergeCell ref="A134:C134"/>
    <mergeCell ref="A135:C135"/>
    <mergeCell ref="A136:C136"/>
    <mergeCell ref="A137:C137"/>
    <mergeCell ref="A133:C133"/>
    <mergeCell ref="A160:C160"/>
    <mergeCell ref="A161:C161"/>
    <mergeCell ref="A162:C162"/>
    <mergeCell ref="A169:C169"/>
    <mergeCell ref="A51:C51"/>
    <mergeCell ref="A66:C66"/>
    <mergeCell ref="A155:C155"/>
    <mergeCell ref="A156:C156"/>
    <mergeCell ref="A157:C157"/>
    <mergeCell ref="A158:C158"/>
    <mergeCell ref="A159:C159"/>
    <mergeCell ref="A150:C150"/>
    <mergeCell ref="A151:C151"/>
    <mergeCell ref="A152:C152"/>
    <mergeCell ref="A153:C153"/>
    <mergeCell ref="A154:C154"/>
    <mergeCell ref="A126:C126"/>
    <mergeCell ref="A127:C127"/>
    <mergeCell ref="A128:C128"/>
    <mergeCell ref="A129:C129"/>
    <mergeCell ref="A130:C130"/>
    <mergeCell ref="A121:C121"/>
    <mergeCell ref="A122:C122"/>
    <mergeCell ref="A123:C123"/>
    <mergeCell ref="A124:C124"/>
    <mergeCell ref="A125:C125"/>
    <mergeCell ref="A116:C116"/>
    <mergeCell ref="A117:C117"/>
    <mergeCell ref="A183:C183"/>
    <mergeCell ref="A184:C184"/>
    <mergeCell ref="A191:C191"/>
    <mergeCell ref="A192:C192"/>
    <mergeCell ref="A185:C185"/>
    <mergeCell ref="A181:C181"/>
    <mergeCell ref="A182:C182"/>
    <mergeCell ref="A176:C176"/>
    <mergeCell ref="A177:C177"/>
    <mergeCell ref="A178:C178"/>
    <mergeCell ref="A179:C179"/>
    <mergeCell ref="A180:C180"/>
    <mergeCell ref="A189:C189"/>
    <mergeCell ref="A190:C190"/>
    <mergeCell ref="A188:C188"/>
    <mergeCell ref="A193:C193"/>
    <mergeCell ref="A194:C194"/>
    <mergeCell ref="A195:C195"/>
    <mergeCell ref="A196:C196"/>
    <mergeCell ref="A332:C332"/>
    <mergeCell ref="A237:C237"/>
    <mergeCell ref="A238:C238"/>
    <mergeCell ref="A239:C239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02:C202"/>
    <mergeCell ref="A203:C203"/>
    <mergeCell ref="A204:C204"/>
    <mergeCell ref="A205:C205"/>
    <mergeCell ref="A206:C206"/>
    <mergeCell ref="A197:C197"/>
    <mergeCell ref="A198:C198"/>
    <mergeCell ref="A199:C199"/>
    <mergeCell ref="A200:C200"/>
    <mergeCell ref="A201:C201"/>
    <mergeCell ref="A231:C231"/>
    <mergeCell ref="A232:C232"/>
    <mergeCell ref="A233:C233"/>
    <mergeCell ref="A234:C234"/>
    <mergeCell ref="A236:C236"/>
    <mergeCell ref="A235:C235"/>
    <mergeCell ref="A207:C207"/>
    <mergeCell ref="A209:C209"/>
    <mergeCell ref="A208:C208"/>
    <mergeCell ref="A211:C211"/>
    <mergeCell ref="A212:C212"/>
    <mergeCell ref="A213:C213"/>
    <mergeCell ref="A224:C224"/>
    <mergeCell ref="A219:C219"/>
    <mergeCell ref="A220:C220"/>
    <mergeCell ref="A221:C221"/>
    <mergeCell ref="A222:C222"/>
    <mergeCell ref="A223:C223"/>
    <mergeCell ref="A331:C33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7:C327"/>
    <mergeCell ref="A322:C322"/>
    <mergeCell ref="A323:C323"/>
    <mergeCell ref="A324:C324"/>
    <mergeCell ref="A325:C325"/>
    <mergeCell ref="A326:C326"/>
    <mergeCell ref="A364:C364"/>
    <mergeCell ref="A353:C353"/>
    <mergeCell ref="A351:C351"/>
    <mergeCell ref="A338:C338"/>
    <mergeCell ref="A339:C339"/>
    <mergeCell ref="A340:C340"/>
    <mergeCell ref="A341:C341"/>
    <mergeCell ref="A342:C342"/>
    <mergeCell ref="A333:C333"/>
    <mergeCell ref="A334:C334"/>
    <mergeCell ref="A335:C335"/>
    <mergeCell ref="A336:C336"/>
    <mergeCell ref="A337:C337"/>
    <mergeCell ref="A376:C376"/>
    <mergeCell ref="A377:C377"/>
    <mergeCell ref="A378:C378"/>
    <mergeCell ref="A379:C379"/>
    <mergeCell ref="A380:C380"/>
    <mergeCell ref="A371:C371"/>
    <mergeCell ref="A372:C372"/>
    <mergeCell ref="A375:C375"/>
    <mergeCell ref="A365:C365"/>
    <mergeCell ref="A367:C367"/>
    <mergeCell ref="A368:C368"/>
    <mergeCell ref="A369:C369"/>
    <mergeCell ref="A370:C370"/>
    <mergeCell ref="A366:C366"/>
    <mergeCell ref="A386:C386"/>
    <mergeCell ref="A387:C387"/>
    <mergeCell ref="A388:C388"/>
    <mergeCell ref="A389:C389"/>
    <mergeCell ref="A390:C390"/>
    <mergeCell ref="A381:C381"/>
    <mergeCell ref="A382:C382"/>
    <mergeCell ref="A383:C383"/>
    <mergeCell ref="A384:C384"/>
    <mergeCell ref="A385:C385"/>
    <mergeCell ref="A396:C396"/>
    <mergeCell ref="A397:C397"/>
    <mergeCell ref="A398:C398"/>
    <mergeCell ref="A399:C399"/>
    <mergeCell ref="A400:C400"/>
    <mergeCell ref="A391:C391"/>
    <mergeCell ref="A392:C392"/>
    <mergeCell ref="A393:C393"/>
    <mergeCell ref="A394:C394"/>
    <mergeCell ref="A395:C395"/>
    <mergeCell ref="A411:C411"/>
    <mergeCell ref="A412:C412"/>
    <mergeCell ref="A210:C210"/>
    <mergeCell ref="A225:C225"/>
    <mergeCell ref="A226:C226"/>
    <mergeCell ref="A227:C227"/>
    <mergeCell ref="A228:C228"/>
    <mergeCell ref="A229:C229"/>
    <mergeCell ref="A230:C230"/>
    <mergeCell ref="A214:C214"/>
    <mergeCell ref="A215:C215"/>
    <mergeCell ref="A216:C216"/>
    <mergeCell ref="A217:C217"/>
    <mergeCell ref="A218:C218"/>
    <mergeCell ref="A406:C406"/>
    <mergeCell ref="A407:C407"/>
    <mergeCell ref="A408:C408"/>
    <mergeCell ref="A409:C409"/>
    <mergeCell ref="A410:C410"/>
    <mergeCell ref="A401:C401"/>
    <mergeCell ref="A402:C402"/>
    <mergeCell ref="A403:C403"/>
    <mergeCell ref="A404:C404"/>
    <mergeCell ref="A405:C405"/>
    <mergeCell ref="A276:C276"/>
    <mergeCell ref="A277:C277"/>
    <mergeCell ref="A278:C278"/>
    <mergeCell ref="A255:C255"/>
    <mergeCell ref="A256:C256"/>
    <mergeCell ref="A257:C257"/>
    <mergeCell ref="A258:C258"/>
    <mergeCell ref="A259:C259"/>
    <mergeCell ref="A250:C250"/>
    <mergeCell ref="A251:C251"/>
    <mergeCell ref="A252:C252"/>
    <mergeCell ref="A253:C253"/>
    <mergeCell ref="A254:C254"/>
    <mergeCell ref="A280:C280"/>
    <mergeCell ref="A281:C281"/>
    <mergeCell ref="A282:C282"/>
    <mergeCell ref="A291:C291"/>
    <mergeCell ref="A292:C292"/>
    <mergeCell ref="A240:C240"/>
    <mergeCell ref="A249:C249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60:C260"/>
    <mergeCell ref="A261:C261"/>
    <mergeCell ref="A262:C262"/>
    <mergeCell ref="A263:C263"/>
    <mergeCell ref="A279:C279"/>
    <mergeCell ref="A275:C275"/>
    <mergeCell ref="A287:C287"/>
    <mergeCell ref="A288:C288"/>
    <mergeCell ref="A289:C289"/>
    <mergeCell ref="A290:C290"/>
    <mergeCell ref="A293:C293"/>
    <mergeCell ref="A286:C286"/>
    <mergeCell ref="A283:C283"/>
    <mergeCell ref="A284:C284"/>
    <mergeCell ref="A285:C285"/>
    <mergeCell ref="A297:C297"/>
    <mergeCell ref="A311:C311"/>
    <mergeCell ref="A301:C301"/>
    <mergeCell ref="A302:C302"/>
    <mergeCell ref="A304:C304"/>
    <mergeCell ref="A305:C305"/>
    <mergeCell ref="A306:C306"/>
    <mergeCell ref="A296:C296"/>
    <mergeCell ref="A294:C294"/>
    <mergeCell ref="A295:C295"/>
    <mergeCell ref="A300:C300"/>
    <mergeCell ref="A298:C298"/>
    <mergeCell ref="A299:C299"/>
    <mergeCell ref="A309:C309"/>
    <mergeCell ref="A310:C310"/>
    <mergeCell ref="A307:C307"/>
    <mergeCell ref="A308:C308"/>
    <mergeCell ref="A43:C43"/>
    <mergeCell ref="A303:C303"/>
    <mergeCell ref="A328:C328"/>
    <mergeCell ref="A329:C329"/>
    <mergeCell ref="A330:C330"/>
    <mergeCell ref="A362:C362"/>
    <mergeCell ref="A363:C363"/>
    <mergeCell ref="A358:C358"/>
    <mergeCell ref="A359:C359"/>
    <mergeCell ref="A360:C360"/>
    <mergeCell ref="A361:C361"/>
    <mergeCell ref="A352:C352"/>
    <mergeCell ref="A354:C354"/>
    <mergeCell ref="A355:C355"/>
    <mergeCell ref="A356:C356"/>
    <mergeCell ref="A357:C357"/>
    <mergeCell ref="A348:C348"/>
    <mergeCell ref="A349:C349"/>
    <mergeCell ref="A350:C350"/>
    <mergeCell ref="A343:C343"/>
    <mergeCell ref="A344:C344"/>
    <mergeCell ref="A345:C345"/>
    <mergeCell ref="A346:C346"/>
    <mergeCell ref="A347:C34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&amp;R&amp;P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'POSEBNI DIO'!Print_Area</vt:lpstr>
      <vt:lpstr>'Prihodi i rashodi po izvorima'!Print_Area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2024-04-30T08:54:26Z</cp:lastPrinted>
  <dcterms:created xsi:type="dcterms:W3CDTF">2022-08-12T12:51:27Z</dcterms:created>
  <dcterms:modified xsi:type="dcterms:W3CDTF">2024-06-14T12:35:04Z</dcterms:modified>
</cp:coreProperties>
</file>