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70" windowWidth="19140" windowHeight="7580"/>
  </bookViews>
  <sheets>
    <sheet name="fin.plan 2022." sheetId="1" r:id="rId1"/>
    <sheet name="List2" sheetId="2" r:id="rId2"/>
    <sheet name="List3" sheetId="3" r:id="rId3"/>
  </sheets>
  <definedNames>
    <definedName name="_xlnm.Print_Area" localSheetId="0">'fin.plan 2022.'!$A$1:$P$70</definedName>
  </definedNames>
  <calcPr calcId="144525"/>
</workbook>
</file>

<file path=xl/calcChain.xml><?xml version="1.0" encoding="utf-8"?>
<calcChain xmlns="http://schemas.openxmlformats.org/spreadsheetml/2006/main">
  <c r="L40" i="1" l="1"/>
  <c r="I40" i="1"/>
  <c r="C60" i="1" s="1"/>
  <c r="F40" i="1"/>
  <c r="C61" i="1" s="1"/>
  <c r="E40" i="1"/>
  <c r="C57" i="1" s="1"/>
  <c r="K39" i="1"/>
  <c r="M39" i="1" s="1"/>
  <c r="N39" i="1" s="1"/>
  <c r="J39" i="1"/>
  <c r="D39" i="1"/>
  <c r="K38" i="1"/>
  <c r="J38" i="1"/>
  <c r="J40" i="1" s="1"/>
  <c r="C62" i="1" s="1"/>
  <c r="I48" i="1" s="1"/>
  <c r="H38" i="1"/>
  <c r="D38" i="1"/>
  <c r="M37" i="1"/>
  <c r="N37" i="1" s="1"/>
  <c r="N36" i="1"/>
  <c r="M36" i="1"/>
  <c r="D35" i="1"/>
  <c r="M35" i="1" s="1"/>
  <c r="N35" i="1" s="1"/>
  <c r="D34" i="1"/>
  <c r="M34" i="1" s="1"/>
  <c r="N34" i="1" s="1"/>
  <c r="D33" i="1"/>
  <c r="M33" i="1" s="1"/>
  <c r="N33" i="1" s="1"/>
  <c r="H32" i="1"/>
  <c r="D32" i="1"/>
  <c r="C32" i="1"/>
  <c r="M32" i="1" s="1"/>
  <c r="N32" i="1" s="1"/>
  <c r="H31" i="1"/>
  <c r="G31" i="1"/>
  <c r="G40" i="1" s="1"/>
  <c r="C58" i="1" s="1"/>
  <c r="D31" i="1"/>
  <c r="C31" i="1"/>
  <c r="M31" i="1" s="1"/>
  <c r="N31" i="1" s="1"/>
  <c r="H30" i="1"/>
  <c r="D30" i="1"/>
  <c r="C30" i="1"/>
  <c r="M29" i="1"/>
  <c r="N29" i="1" s="1"/>
  <c r="D29" i="1"/>
  <c r="D28" i="1"/>
  <c r="C10" i="1" s="1"/>
  <c r="D27" i="1"/>
  <c r="N23" i="1"/>
  <c r="C65" i="1" s="1"/>
  <c r="M23" i="1"/>
  <c r="L23" i="1"/>
  <c r="K23" i="1"/>
  <c r="H23" i="1"/>
  <c r="C47" i="1" s="1"/>
  <c r="O22" i="1"/>
  <c r="P22" i="1" s="1"/>
  <c r="O21" i="1"/>
  <c r="P21" i="1" s="1"/>
  <c r="C21" i="1"/>
  <c r="E20" i="1"/>
  <c r="O20" i="1" s="1"/>
  <c r="P20" i="1" s="1"/>
  <c r="O19" i="1"/>
  <c r="P19" i="1" s="1"/>
  <c r="C19" i="1"/>
  <c r="O18" i="1"/>
  <c r="P18" i="1" s="1"/>
  <c r="C18" i="1"/>
  <c r="O17" i="1"/>
  <c r="P17" i="1" s="1"/>
  <c r="C17" i="1"/>
  <c r="G16" i="1"/>
  <c r="E16" i="1"/>
  <c r="C16" i="1" s="1"/>
  <c r="O15" i="1"/>
  <c r="P15" i="1" s="1"/>
  <c r="G14" i="1"/>
  <c r="E14" i="1"/>
  <c r="J13" i="1"/>
  <c r="O13" i="1" s="1"/>
  <c r="P13" i="1" s="1"/>
  <c r="G13" i="1"/>
  <c r="E13" i="1"/>
  <c r="J12" i="1"/>
  <c r="G12" i="1"/>
  <c r="G23" i="1" s="1"/>
  <c r="C45" i="1" s="1"/>
  <c r="F12" i="1"/>
  <c r="F23" i="1" s="1"/>
  <c r="E12" i="1"/>
  <c r="I11" i="1"/>
  <c r="C11" i="1" s="1"/>
  <c r="E11" i="1"/>
  <c r="O10" i="1"/>
  <c r="P10" i="1" s="1"/>
  <c r="J9" i="1"/>
  <c r="I9" i="1"/>
  <c r="E9" i="1"/>
  <c r="E23" i="1" s="1"/>
  <c r="C53" i="1" s="1"/>
  <c r="D9" i="1"/>
  <c r="C9" i="1" s="1"/>
  <c r="I23" i="1" l="1"/>
  <c r="C46" i="1" s="1"/>
  <c r="C50" i="1" s="1"/>
  <c r="O11" i="1"/>
  <c r="P11" i="1" s="1"/>
  <c r="C22" i="1"/>
  <c r="C40" i="1"/>
  <c r="C55" i="1" s="1"/>
  <c r="I47" i="1" s="1"/>
  <c r="K40" i="1"/>
  <c r="C63" i="1" s="1"/>
  <c r="C15" i="1"/>
  <c r="H40" i="1"/>
  <c r="C59" i="1" s="1"/>
  <c r="C20" i="1"/>
  <c r="J23" i="1"/>
  <c r="C48" i="1" s="1"/>
  <c r="C14" i="1"/>
  <c r="D40" i="1"/>
  <c r="C56" i="1" s="1"/>
  <c r="O12" i="1"/>
  <c r="P12" i="1" s="1"/>
  <c r="C49" i="1"/>
  <c r="M38" i="1"/>
  <c r="N38" i="1" s="1"/>
  <c r="O9" i="1"/>
  <c r="C13" i="1"/>
  <c r="M28" i="1"/>
  <c r="N28" i="1" s="1"/>
  <c r="C12" i="1"/>
  <c r="O14" i="1"/>
  <c r="P14" i="1" s="1"/>
  <c r="O16" i="1"/>
  <c r="P16" i="1" s="1"/>
  <c r="M27" i="1"/>
  <c r="D23" i="1"/>
  <c r="C52" i="1" s="1"/>
  <c r="M30" i="1"/>
  <c r="N30" i="1" s="1"/>
  <c r="C23" i="1" l="1"/>
  <c r="I49" i="1"/>
  <c r="I46" i="1"/>
  <c r="N27" i="1"/>
  <c r="N40" i="1" s="1"/>
  <c r="M40" i="1"/>
  <c r="O23" i="1"/>
  <c r="P9" i="1"/>
  <c r="P23" i="1" s="1"/>
  <c r="C54" i="1"/>
  <c r="C66" i="1" s="1"/>
  <c r="I45" i="1"/>
  <c r="N41" i="1" l="1"/>
  <c r="I52" i="1"/>
  <c r="M41" i="1"/>
</calcChain>
</file>

<file path=xl/sharedStrings.xml><?xml version="1.0" encoding="utf-8"?>
<sst xmlns="http://schemas.openxmlformats.org/spreadsheetml/2006/main" count="109" uniqueCount="87">
  <si>
    <t>OŠ CENTAR, Danteov trg 2, 52100 Pula</t>
  </si>
  <si>
    <t xml:space="preserve">KLASA: 400-02/21-02/01                                                                                                                           </t>
  </si>
  <si>
    <t>URBROJ: 2168/01-55-53-01-21-2</t>
  </si>
  <si>
    <t>U Puli, 20.12.2021.</t>
  </si>
  <si>
    <t>FINANCIJSKI PLAN ZA 2022. godinu</t>
  </si>
  <si>
    <t>PLAN TROŠKOVA:</t>
  </si>
  <si>
    <t>izvor: Država</t>
  </si>
  <si>
    <t>izvor: Grad Pula</t>
  </si>
  <si>
    <t>račun rashoda</t>
  </si>
  <si>
    <t>naziv računa</t>
  </si>
  <si>
    <t>Financijski plan za 2022.g</t>
  </si>
  <si>
    <t>Administrativno,tehničko i stručno osoblje</t>
  </si>
  <si>
    <t>Tekuće i kapitalne pomoći</t>
  </si>
  <si>
    <t>Projekt Zajedno do znanja pomoćnici</t>
  </si>
  <si>
    <t>Grad Pula projekt Zajedno do znanja pomoćnici</t>
  </si>
  <si>
    <t>Grad Pula produženi</t>
  </si>
  <si>
    <t>Grad Pula  ostalo</t>
  </si>
  <si>
    <t>Zaklada za djecu</t>
  </si>
  <si>
    <t>Pomoći za projekt Školska shema</t>
  </si>
  <si>
    <t>Socijalna skrb</t>
  </si>
  <si>
    <t>višak 2021</t>
  </si>
  <si>
    <t>PROCJENA ZA 2023.g.</t>
  </si>
  <si>
    <t>PROCJENA ZA 2024. g.</t>
  </si>
  <si>
    <t>plaće</t>
  </si>
  <si>
    <t>ostali rashodi za zaposlene</t>
  </si>
  <si>
    <t>doprinosi na plaće</t>
  </si>
  <si>
    <t>naknade tr.zaposlenima</t>
  </si>
  <si>
    <t>rashodi za mat. i energiju</t>
  </si>
  <si>
    <t>rashodi za usluge</t>
  </si>
  <si>
    <t>naknade tr.osobama van r.o.</t>
  </si>
  <si>
    <t>ost.nespom. rashodi poslovanja</t>
  </si>
  <si>
    <t>ostali financijski rashodi</t>
  </si>
  <si>
    <t>ostale naknade građanima</t>
  </si>
  <si>
    <t>nematerijalna imovina</t>
  </si>
  <si>
    <t>postrojenje i oprema</t>
  </si>
  <si>
    <t>udžbenici</t>
  </si>
  <si>
    <t>knjige u knjižnici</t>
  </si>
  <si>
    <t>Ukupno:</t>
  </si>
  <si>
    <t>vlastiti prihodi</t>
  </si>
  <si>
    <t>Prihodi od sufinanciranja</t>
  </si>
  <si>
    <t>HZZa</t>
  </si>
  <si>
    <t>Zadruga  Oš Centar</t>
  </si>
  <si>
    <t>Tek.pomoći županijski proračun</t>
  </si>
  <si>
    <t>Tek.pomoći općina</t>
  </si>
  <si>
    <t>Tek.pomoći gradova</t>
  </si>
  <si>
    <t>Donacije</t>
  </si>
  <si>
    <t xml:space="preserve">Prih. od nefin.imovine, naknada šteta s osnova osiguranja </t>
  </si>
  <si>
    <t>ostali prihodi</t>
  </si>
  <si>
    <t>knjige</t>
  </si>
  <si>
    <t>PLAN PRIHODI I PRIMICI:</t>
  </si>
  <si>
    <t>2022.g.</t>
  </si>
  <si>
    <t>Procjene prihoda i primitaka</t>
  </si>
  <si>
    <t>za 2023/24.g.</t>
  </si>
  <si>
    <t>Grad Pula:</t>
  </si>
  <si>
    <t>decentralizacija</t>
  </si>
  <si>
    <t>63 prihodi po posebnim propisima</t>
  </si>
  <si>
    <t>za produženi boravak</t>
  </si>
  <si>
    <t>65 prihodi po posebnim propisima</t>
  </si>
  <si>
    <t>Zajedno do znanja: pomoćnici</t>
  </si>
  <si>
    <t>66 prihodi od pruženih usluga</t>
  </si>
  <si>
    <t>Ostalo</t>
  </si>
  <si>
    <t>66 prihodi od donacija</t>
  </si>
  <si>
    <t>socij.prog.+zaklada za djecu Hrvatske+školska shema</t>
  </si>
  <si>
    <t>67 prihodi za rashode poslovanja</t>
  </si>
  <si>
    <t>Ukupno</t>
  </si>
  <si>
    <t>72 prihodi od prodaje nefin.imov.</t>
  </si>
  <si>
    <t>Država:</t>
  </si>
  <si>
    <t>višak iz preth.god.</t>
  </si>
  <si>
    <t>riznica: osoblje</t>
  </si>
  <si>
    <t>ukupno</t>
  </si>
  <si>
    <t>ostalo</t>
  </si>
  <si>
    <t>Vlastiti prihodi</t>
  </si>
  <si>
    <t>Sufinanciranje</t>
  </si>
  <si>
    <t>Zavod za zapošljavanje</t>
  </si>
  <si>
    <t>Tek.pomoći županija</t>
  </si>
  <si>
    <t>Zadruga OŠ Centar</t>
  </si>
  <si>
    <t>Osiguranje i nefinanc.im.</t>
  </si>
  <si>
    <t>Ostali prihodi</t>
  </si>
  <si>
    <t>Višak iz preth.god.</t>
  </si>
  <si>
    <t>Sveukupno</t>
  </si>
  <si>
    <t>Voditelj računovodstva</t>
  </si>
  <si>
    <t>Ravnateljica</t>
  </si>
  <si>
    <t>Predsjednica školskog odbora</t>
  </si>
  <si>
    <t>Kristina Radolović, mag.oec.</t>
  </si>
  <si>
    <t>Loreta Ribarić, dipl.pedagog</t>
  </si>
  <si>
    <t>Ljiljana Glad Racan, prof.</t>
  </si>
  <si>
    <t>Decentralizi-rana sredstva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</si>
</sst>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8"/>
      <name val="Arial"/>
      <family val="2"/>
      <charset val="238"/>
    </font>
    <font>
      <sz val="9"/>
      <name val="Arial"/>
      <family val="2"/>
      <charset val="238"/>
    </font>
    <font>
      <b/>
      <sz val="7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3" fillId="0" borderId="0" xfId="0" applyFont="1"/>
    <xf numFmtId="0" fontId="4" fillId="2" borderId="0" xfId="0" applyFont="1" applyFill="1"/>
    <xf numFmtId="0" fontId="0" fillId="0" borderId="0" xfId="0" applyFill="1"/>
    <xf numFmtId="0" fontId="4" fillId="0" borderId="0" xfId="0" applyFont="1" applyFill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1" xfId="0" applyFont="1" applyBorder="1" applyAlignment="1"/>
    <xf numFmtId="0" fontId="1" fillId="0" borderId="2" xfId="0" applyFont="1" applyBorder="1" applyAlignment="1"/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7" fillId="0" borderId="6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9" fillId="0" borderId="8" xfId="0" applyFont="1" applyFill="1" applyBorder="1" applyAlignment="1">
      <alignment vertical="center" wrapText="1"/>
    </xf>
    <xf numFmtId="0" fontId="7" fillId="0" borderId="8" xfId="0" applyFont="1" applyFill="1" applyBorder="1" applyAlignment="1">
      <alignment vertical="center" wrapText="1"/>
    </xf>
    <xf numFmtId="0" fontId="10" fillId="0" borderId="8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8" xfId="0" applyBorder="1"/>
    <xf numFmtId="0" fontId="0" fillId="0" borderId="9" xfId="0" applyBorder="1" applyAlignment="1">
      <alignment wrapText="1"/>
    </xf>
    <xf numFmtId="3" fontId="0" fillId="0" borderId="10" xfId="0" applyNumberFormat="1" applyBorder="1"/>
    <xf numFmtId="3" fontId="0" fillId="0" borderId="11" xfId="0" applyNumberFormat="1" applyFill="1" applyBorder="1"/>
    <xf numFmtId="3" fontId="0" fillId="0" borderId="12" xfId="0" applyNumberFormat="1" applyFill="1" applyBorder="1"/>
    <xf numFmtId="3" fontId="0" fillId="0" borderId="10" xfId="0" applyNumberFormat="1" applyFill="1" applyBorder="1"/>
    <xf numFmtId="3" fontId="0" fillId="0" borderId="13" xfId="0" applyNumberFormat="1" applyFill="1" applyBorder="1"/>
    <xf numFmtId="3" fontId="0" fillId="0" borderId="14" xfId="0" applyNumberFormat="1" applyBorder="1" applyAlignment="1">
      <alignment horizontal="right"/>
    </xf>
    <xf numFmtId="3" fontId="0" fillId="0" borderId="15" xfId="0" applyNumberFormat="1" applyFill="1" applyBorder="1"/>
    <xf numFmtId="3" fontId="0" fillId="0" borderId="16" xfId="0" applyNumberFormat="1" applyFill="1" applyBorder="1"/>
    <xf numFmtId="3" fontId="0" fillId="0" borderId="17" xfId="0" applyNumberFormat="1" applyFill="1" applyBorder="1"/>
    <xf numFmtId="4" fontId="0" fillId="0" borderId="16" xfId="0" applyNumberFormat="1" applyFill="1" applyBorder="1"/>
    <xf numFmtId="0" fontId="0" fillId="0" borderId="18" xfId="0" applyBorder="1"/>
    <xf numFmtId="0" fontId="0" fillId="0" borderId="0" xfId="0" applyBorder="1"/>
    <xf numFmtId="0" fontId="11" fillId="0" borderId="9" xfId="0" applyFont="1" applyBorder="1" applyAlignment="1">
      <alignment wrapText="1"/>
    </xf>
    <xf numFmtId="3" fontId="0" fillId="0" borderId="19" xfId="0" applyNumberFormat="1" applyFill="1" applyBorder="1"/>
    <xf numFmtId="3" fontId="0" fillId="0" borderId="20" xfId="0" applyNumberFormat="1" applyFill="1" applyBorder="1"/>
    <xf numFmtId="3" fontId="0" fillId="0" borderId="21" xfId="0" applyNumberFormat="1" applyFill="1" applyBorder="1"/>
    <xf numFmtId="0" fontId="6" fillId="0" borderId="8" xfId="0" applyFont="1" applyBorder="1"/>
    <xf numFmtId="0" fontId="6" fillId="0" borderId="9" xfId="0" applyFont="1" applyBorder="1" applyAlignment="1">
      <alignment wrapText="1"/>
    </xf>
    <xf numFmtId="3" fontId="6" fillId="0" borderId="5" xfId="0" applyNumberFormat="1" applyFont="1" applyBorder="1"/>
    <xf numFmtId="3" fontId="6" fillId="0" borderId="8" xfId="0" applyNumberFormat="1" applyFont="1" applyFill="1" applyBorder="1"/>
    <xf numFmtId="4" fontId="6" fillId="0" borderId="8" xfId="0" applyNumberFormat="1" applyFont="1" applyFill="1" applyBorder="1"/>
    <xf numFmtId="3" fontId="6" fillId="0" borderId="5" xfId="0" applyNumberFormat="1" applyFont="1" applyFill="1" applyBorder="1" applyAlignment="1">
      <alignment horizontal="right"/>
    </xf>
    <xf numFmtId="3" fontId="6" fillId="0" borderId="8" xfId="0" applyNumberFormat="1" applyFont="1" applyFill="1" applyBorder="1" applyAlignment="1">
      <alignment horizontal="right"/>
    </xf>
    <xf numFmtId="3" fontId="0" fillId="0" borderId="0" xfId="0" applyNumberFormat="1"/>
    <xf numFmtId="3" fontId="0" fillId="0" borderId="0" xfId="0" applyNumberFormat="1" applyFill="1"/>
    <xf numFmtId="3" fontId="0" fillId="0" borderId="0" xfId="0" applyNumberFormat="1" applyFill="1" applyBorder="1"/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10" fillId="0" borderId="8" xfId="0" applyFont="1" applyFill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3" fontId="0" fillId="0" borderId="0" xfId="0" applyNumberFormat="1" applyFill="1" applyAlignment="1">
      <alignment horizontal="left" vertical="center"/>
    </xf>
    <xf numFmtId="3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3" fontId="0" fillId="0" borderId="22" xfId="0" applyNumberFormat="1" applyBorder="1" applyAlignment="1">
      <alignment horizontal="right"/>
    </xf>
    <xf numFmtId="3" fontId="0" fillId="0" borderId="23" xfId="0" applyNumberFormat="1" applyFill="1" applyBorder="1"/>
    <xf numFmtId="0" fontId="6" fillId="0" borderId="0" xfId="0" applyFont="1" applyBorder="1" applyAlignment="1">
      <alignment wrapText="1"/>
    </xf>
    <xf numFmtId="3" fontId="6" fillId="0" borderId="0" xfId="0" applyNumberFormat="1" applyFont="1" applyFill="1" applyBorder="1"/>
    <xf numFmtId="0" fontId="6" fillId="0" borderId="24" xfId="0" applyFont="1" applyFill="1" applyBorder="1" applyAlignment="1">
      <alignment wrapText="1"/>
    </xf>
    <xf numFmtId="0" fontId="6" fillId="0" borderId="25" xfId="0" applyFont="1" applyBorder="1" applyAlignment="1">
      <alignment horizontal="right"/>
    </xf>
    <xf numFmtId="3" fontId="6" fillId="0" borderId="26" xfId="0" applyNumberFormat="1" applyFont="1" applyBorder="1" applyAlignment="1">
      <alignment horizontal="left" vertical="center"/>
    </xf>
    <xf numFmtId="3" fontId="6" fillId="0" borderId="27" xfId="0" applyNumberFormat="1" applyFont="1" applyBorder="1" applyAlignment="1">
      <alignment horizontal="left" vertical="center"/>
    </xf>
    <xf numFmtId="3" fontId="6" fillId="0" borderId="22" xfId="0" applyNumberFormat="1" applyFont="1" applyBorder="1" applyAlignment="1">
      <alignment horizontal="left" vertical="center"/>
    </xf>
    <xf numFmtId="3" fontId="2" fillId="0" borderId="0" xfId="0" applyNumberFormat="1" applyFont="1" applyFill="1" applyBorder="1"/>
    <xf numFmtId="0" fontId="6" fillId="0" borderId="28" xfId="0" applyFont="1" applyFill="1" applyBorder="1" applyAlignment="1">
      <alignment wrapText="1"/>
    </xf>
    <xf numFmtId="0" fontId="0" fillId="0" borderId="29" xfId="0" applyBorder="1"/>
    <xf numFmtId="3" fontId="6" fillId="0" borderId="30" xfId="0" applyNumberFormat="1" applyFont="1" applyBorder="1" applyAlignment="1">
      <alignment horizontal="left" vertical="center"/>
    </xf>
    <xf numFmtId="3" fontId="6" fillId="0" borderId="1" xfId="0" applyNumberFormat="1" applyFont="1" applyBorder="1" applyAlignment="1">
      <alignment horizontal="left" vertical="center"/>
    </xf>
    <xf numFmtId="3" fontId="6" fillId="0" borderId="2" xfId="0" applyNumberFormat="1" applyFont="1" applyBorder="1" applyAlignment="1">
      <alignment horizontal="left" vertical="center"/>
    </xf>
    <xf numFmtId="0" fontId="0" fillId="0" borderId="31" xfId="0" applyFill="1" applyBorder="1" applyAlignment="1">
      <alignment horizontal="right" wrapText="1"/>
    </xf>
    <xf numFmtId="3" fontId="0" fillId="0" borderId="32" xfId="0" applyNumberFormat="1" applyBorder="1"/>
    <xf numFmtId="3" fontId="11" fillId="0" borderId="8" xfId="0" applyNumberFormat="1" applyFont="1" applyBorder="1" applyAlignment="1">
      <alignment horizontal="left"/>
    </xf>
    <xf numFmtId="0" fontId="11" fillId="0" borderId="8" xfId="0" applyFont="1" applyBorder="1"/>
    <xf numFmtId="3" fontId="11" fillId="0" borderId="8" xfId="0" applyNumberFormat="1" applyFont="1" applyFill="1" applyBorder="1" applyAlignment="1">
      <alignment horizontal="right"/>
    </xf>
    <xf numFmtId="0" fontId="11" fillId="0" borderId="28" xfId="0" applyFont="1" applyFill="1" applyBorder="1" applyAlignment="1">
      <alignment horizontal="right" wrapText="1"/>
    </xf>
    <xf numFmtId="3" fontId="0" fillId="0" borderId="29" xfId="0" applyNumberFormat="1" applyBorder="1"/>
    <xf numFmtId="3" fontId="2" fillId="0" borderId="0" xfId="0" applyNumberFormat="1" applyFont="1" applyBorder="1"/>
    <xf numFmtId="0" fontId="11" fillId="0" borderId="33" xfId="0" applyFont="1" applyBorder="1" applyAlignment="1">
      <alignment horizontal="right"/>
    </xf>
    <xf numFmtId="3" fontId="0" fillId="0" borderId="34" xfId="0" applyNumberFormat="1" applyBorder="1"/>
    <xf numFmtId="3" fontId="0" fillId="0" borderId="35" xfId="0" applyNumberFormat="1" applyBorder="1"/>
    <xf numFmtId="0" fontId="11" fillId="0" borderId="8" xfId="0" applyFont="1" applyBorder="1" applyAlignment="1">
      <alignment horizontal="left"/>
    </xf>
    <xf numFmtId="0" fontId="11" fillId="0" borderId="3" xfId="0" applyFont="1" applyBorder="1" applyAlignment="1">
      <alignment horizontal="left"/>
    </xf>
    <xf numFmtId="0" fontId="11" fillId="0" borderId="4" xfId="0" applyFont="1" applyBorder="1" applyAlignment="1">
      <alignment horizontal="left"/>
    </xf>
    <xf numFmtId="0" fontId="11" fillId="0" borderId="5" xfId="0" applyFont="1" applyBorder="1" applyAlignment="1">
      <alignment horizontal="left"/>
    </xf>
    <xf numFmtId="0" fontId="11" fillId="0" borderId="31" xfId="0" applyFont="1" applyFill="1" applyBorder="1" applyAlignment="1">
      <alignment horizontal="right" wrapText="1"/>
    </xf>
    <xf numFmtId="3" fontId="0" fillId="0" borderId="36" xfId="0" applyNumberFormat="1" applyBorder="1"/>
    <xf numFmtId="3" fontId="0" fillId="0" borderId="0" xfId="0" applyNumberFormat="1" applyBorder="1"/>
    <xf numFmtId="0" fontId="6" fillId="0" borderId="31" xfId="0" applyFont="1" applyFill="1" applyBorder="1" applyAlignment="1">
      <alignment horizontal="right" wrapText="1"/>
    </xf>
    <xf numFmtId="3" fontId="6" fillId="0" borderId="36" xfId="0" applyNumberFormat="1" applyFont="1" applyBorder="1"/>
    <xf numFmtId="0" fontId="6" fillId="0" borderId="31" xfId="0" applyFont="1" applyFill="1" applyBorder="1" applyAlignment="1">
      <alignment wrapText="1"/>
    </xf>
    <xf numFmtId="0" fontId="11" fillId="0" borderId="37" xfId="0" applyFont="1" applyFill="1" applyBorder="1" applyAlignment="1">
      <alignment horizontal="left" wrapText="1"/>
    </xf>
    <xf numFmtId="0" fontId="11" fillId="0" borderId="4" xfId="0" applyFont="1" applyFill="1" applyBorder="1" applyAlignment="1">
      <alignment horizontal="left" wrapText="1"/>
    </xf>
    <xf numFmtId="0" fontId="11" fillId="0" borderId="5" xfId="0" applyFont="1" applyFill="1" applyBorder="1" applyAlignment="1">
      <alignment horizontal="left" wrapText="1"/>
    </xf>
    <xf numFmtId="4" fontId="11" fillId="0" borderId="8" xfId="0" applyNumberFormat="1" applyFont="1" applyFill="1" applyBorder="1" applyAlignment="1">
      <alignment horizontal="right"/>
    </xf>
    <xf numFmtId="3" fontId="0" fillId="2" borderId="36" xfId="0" applyNumberFormat="1" applyFill="1" applyBorder="1"/>
    <xf numFmtId="0" fontId="0" fillId="0" borderId="35" xfId="0" applyBorder="1"/>
    <xf numFmtId="0" fontId="11" fillId="0" borderId="3" xfId="0" applyFont="1" applyBorder="1" applyAlignment="1">
      <alignment horizontal="left"/>
    </xf>
    <xf numFmtId="0" fontId="11" fillId="0" borderId="4" xfId="0" applyFont="1" applyBorder="1" applyAlignment="1">
      <alignment horizontal="left"/>
    </xf>
    <xf numFmtId="0" fontId="11" fillId="0" borderId="5" xfId="0" applyFont="1" applyBorder="1"/>
    <xf numFmtId="3" fontId="6" fillId="0" borderId="8" xfId="0" applyNumberFormat="1" applyFont="1" applyBorder="1" applyAlignment="1">
      <alignment horizontal="right"/>
    </xf>
    <xf numFmtId="0" fontId="4" fillId="0" borderId="0" xfId="0" applyFont="1" applyBorder="1"/>
    <xf numFmtId="0" fontId="2" fillId="0" borderId="0" xfId="0" applyFont="1" applyBorder="1"/>
    <xf numFmtId="0" fontId="2" fillId="0" borderId="0" xfId="0" applyFont="1"/>
    <xf numFmtId="3" fontId="4" fillId="0" borderId="0" xfId="0" applyNumberFormat="1" applyFont="1"/>
    <xf numFmtId="0" fontId="6" fillId="0" borderId="31" xfId="0" applyFont="1" applyFill="1" applyBorder="1" applyAlignment="1">
      <alignment horizontal="left" wrapText="1"/>
    </xf>
    <xf numFmtId="0" fontId="11" fillId="0" borderId="0" xfId="0" applyFont="1"/>
    <xf numFmtId="3" fontId="12" fillId="0" borderId="0" xfId="0" applyNumberFormat="1" applyFont="1" applyBorder="1"/>
    <xf numFmtId="3" fontId="6" fillId="0" borderId="32" xfId="0" applyNumberFormat="1" applyFont="1" applyBorder="1"/>
    <xf numFmtId="0" fontId="6" fillId="0" borderId="38" xfId="0" applyFont="1" applyFill="1" applyBorder="1" applyAlignment="1">
      <alignment horizontal="left" wrapText="1"/>
    </xf>
    <xf numFmtId="3" fontId="6" fillId="0" borderId="39" xfId="0" applyNumberFormat="1" applyFont="1" applyBorder="1"/>
    <xf numFmtId="4" fontId="6" fillId="0" borderId="39" xfId="0" applyNumberFormat="1" applyFont="1" applyBorder="1"/>
    <xf numFmtId="0" fontId="6" fillId="0" borderId="40" xfId="0" applyFont="1" applyFill="1" applyBorder="1" applyAlignment="1">
      <alignment horizontal="left" wrapText="1"/>
    </xf>
    <xf numFmtId="3" fontId="6" fillId="0" borderId="41" xfId="0" applyNumberFormat="1" applyFont="1" applyBorder="1"/>
    <xf numFmtId="0" fontId="6" fillId="0" borderId="0" xfId="0" applyFont="1" applyFill="1" applyBorder="1" applyAlignment="1">
      <alignment horizontal="left" wrapText="1"/>
    </xf>
    <xf numFmtId="3" fontId="6" fillId="0" borderId="0" xfId="0" applyNumberFormat="1" applyFont="1" applyBorder="1"/>
    <xf numFmtId="0" fontId="9" fillId="0" borderId="8" xfId="0" applyFont="1" applyFill="1" applyBorder="1" applyAlignment="1">
      <alignment horizontal="left" vertical="center" wrapText="1"/>
    </xf>
    <xf numFmtId="3" fontId="13" fillId="0" borderId="8" xfId="0" applyNumberFormat="1" applyFont="1" applyBorder="1" applyAlignment="1">
      <alignment horizontal="center" vertical="center"/>
    </xf>
    <xf numFmtId="3" fontId="14" fillId="0" borderId="8" xfId="0" applyNumberFormat="1" applyFont="1" applyBorder="1" applyAlignment="1">
      <alignment horizontal="left"/>
    </xf>
    <xf numFmtId="0" fontId="12" fillId="0" borderId="9" xfId="0" applyFont="1" applyBorder="1" applyAlignment="1">
      <alignment wrapText="1"/>
    </xf>
    <xf numFmtId="0" fontId="15" fillId="0" borderId="8" xfId="0" applyFont="1" applyFill="1" applyBorder="1" applyAlignment="1">
      <alignment horizontal="left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4"/>
  <sheetViews>
    <sheetView tabSelected="1" topLeftCell="A55" workbookViewId="0">
      <selection activeCell="E60" sqref="E60"/>
    </sheetView>
  </sheetViews>
  <sheetFormatPr defaultRowHeight="14.5" x14ac:dyDescent="0.35"/>
  <cols>
    <col min="1" max="1" width="7.1796875" customWidth="1"/>
    <col min="2" max="2" width="24" customWidth="1"/>
    <col min="3" max="3" width="9.453125" customWidth="1"/>
    <col min="4" max="4" width="9.7265625" customWidth="1"/>
    <col min="5" max="5" width="8.6328125" customWidth="1"/>
    <col min="6" max="6" width="9.1796875" customWidth="1"/>
    <col min="7" max="7" width="8.7265625" customWidth="1"/>
    <col min="8" max="8" width="8.6328125" customWidth="1"/>
    <col min="9" max="9" width="9.08984375" customWidth="1"/>
    <col min="10" max="10" width="7.1796875" customWidth="1"/>
    <col min="11" max="11" width="6.81640625" customWidth="1"/>
    <col min="12" max="12" width="6.36328125" customWidth="1"/>
    <col min="13" max="13" width="9.08984375" customWidth="1"/>
    <col min="14" max="15" width="9.1796875" customWidth="1"/>
    <col min="16" max="16" width="8.90625" customWidth="1"/>
    <col min="23" max="23" width="7.54296875" customWidth="1"/>
    <col min="24" max="24" width="10.453125" customWidth="1"/>
    <col min="25" max="25" width="12.1796875" customWidth="1"/>
    <col min="26" max="26" width="13.81640625" customWidth="1"/>
    <col min="257" max="257" width="7.1796875" customWidth="1"/>
    <col min="258" max="258" width="24" customWidth="1"/>
    <col min="259" max="259" width="12.6328125" customWidth="1"/>
    <col min="260" max="260" width="10.81640625" customWidth="1"/>
    <col min="261" max="261" width="8.90625" customWidth="1"/>
    <col min="262" max="262" width="9.1796875" customWidth="1"/>
    <col min="263" max="263" width="10.54296875" customWidth="1"/>
    <col min="264" max="264" width="9.81640625" bestFit="1" customWidth="1"/>
    <col min="265" max="265" width="12.1796875" customWidth="1"/>
    <col min="266" max="266" width="8.453125" customWidth="1"/>
    <col min="267" max="267" width="10.08984375" customWidth="1"/>
    <col min="268" max="268" width="6.36328125" customWidth="1"/>
    <col min="269" max="269" width="9.08984375" customWidth="1"/>
    <col min="270" max="270" width="9.1796875" customWidth="1"/>
    <col min="271" max="271" width="12.1796875" customWidth="1"/>
    <col min="272" max="272" width="9.08984375" bestFit="1" customWidth="1"/>
    <col min="279" max="279" width="7.54296875" customWidth="1"/>
    <col min="280" max="280" width="10.453125" customWidth="1"/>
    <col min="281" max="281" width="12.1796875" customWidth="1"/>
    <col min="282" max="282" width="13.81640625" customWidth="1"/>
    <col min="513" max="513" width="7.1796875" customWidth="1"/>
    <col min="514" max="514" width="24" customWidth="1"/>
    <col min="515" max="515" width="12.6328125" customWidth="1"/>
    <col min="516" max="516" width="10.81640625" customWidth="1"/>
    <col min="517" max="517" width="8.90625" customWidth="1"/>
    <col min="518" max="518" width="9.1796875" customWidth="1"/>
    <col min="519" max="519" width="10.54296875" customWidth="1"/>
    <col min="520" max="520" width="9.81640625" bestFit="1" customWidth="1"/>
    <col min="521" max="521" width="12.1796875" customWidth="1"/>
    <col min="522" max="522" width="8.453125" customWidth="1"/>
    <col min="523" max="523" width="10.08984375" customWidth="1"/>
    <col min="524" max="524" width="6.36328125" customWidth="1"/>
    <col min="525" max="525" width="9.08984375" customWidth="1"/>
    <col min="526" max="526" width="9.1796875" customWidth="1"/>
    <col min="527" max="527" width="12.1796875" customWidth="1"/>
    <col min="528" max="528" width="9.08984375" bestFit="1" customWidth="1"/>
    <col min="535" max="535" width="7.54296875" customWidth="1"/>
    <col min="536" max="536" width="10.453125" customWidth="1"/>
    <col min="537" max="537" width="12.1796875" customWidth="1"/>
    <col min="538" max="538" width="13.81640625" customWidth="1"/>
    <col min="769" max="769" width="7.1796875" customWidth="1"/>
    <col min="770" max="770" width="24" customWidth="1"/>
    <col min="771" max="771" width="12.6328125" customWidth="1"/>
    <col min="772" max="772" width="10.81640625" customWidth="1"/>
    <col min="773" max="773" width="8.90625" customWidth="1"/>
    <col min="774" max="774" width="9.1796875" customWidth="1"/>
    <col min="775" max="775" width="10.54296875" customWidth="1"/>
    <col min="776" max="776" width="9.81640625" bestFit="1" customWidth="1"/>
    <col min="777" max="777" width="12.1796875" customWidth="1"/>
    <col min="778" max="778" width="8.453125" customWidth="1"/>
    <col min="779" max="779" width="10.08984375" customWidth="1"/>
    <col min="780" max="780" width="6.36328125" customWidth="1"/>
    <col min="781" max="781" width="9.08984375" customWidth="1"/>
    <col min="782" max="782" width="9.1796875" customWidth="1"/>
    <col min="783" max="783" width="12.1796875" customWidth="1"/>
    <col min="784" max="784" width="9.08984375" bestFit="1" customWidth="1"/>
    <col min="791" max="791" width="7.54296875" customWidth="1"/>
    <col min="792" max="792" width="10.453125" customWidth="1"/>
    <col min="793" max="793" width="12.1796875" customWidth="1"/>
    <col min="794" max="794" width="13.81640625" customWidth="1"/>
    <col min="1025" max="1025" width="7.1796875" customWidth="1"/>
    <col min="1026" max="1026" width="24" customWidth="1"/>
    <col min="1027" max="1027" width="12.6328125" customWidth="1"/>
    <col min="1028" max="1028" width="10.81640625" customWidth="1"/>
    <col min="1029" max="1029" width="8.90625" customWidth="1"/>
    <col min="1030" max="1030" width="9.1796875" customWidth="1"/>
    <col min="1031" max="1031" width="10.54296875" customWidth="1"/>
    <col min="1032" max="1032" width="9.81640625" bestFit="1" customWidth="1"/>
    <col min="1033" max="1033" width="12.1796875" customWidth="1"/>
    <col min="1034" max="1034" width="8.453125" customWidth="1"/>
    <col min="1035" max="1035" width="10.08984375" customWidth="1"/>
    <col min="1036" max="1036" width="6.36328125" customWidth="1"/>
    <col min="1037" max="1037" width="9.08984375" customWidth="1"/>
    <col min="1038" max="1038" width="9.1796875" customWidth="1"/>
    <col min="1039" max="1039" width="12.1796875" customWidth="1"/>
    <col min="1040" max="1040" width="9.08984375" bestFit="1" customWidth="1"/>
    <col min="1047" max="1047" width="7.54296875" customWidth="1"/>
    <col min="1048" max="1048" width="10.453125" customWidth="1"/>
    <col min="1049" max="1049" width="12.1796875" customWidth="1"/>
    <col min="1050" max="1050" width="13.81640625" customWidth="1"/>
    <col min="1281" max="1281" width="7.1796875" customWidth="1"/>
    <col min="1282" max="1282" width="24" customWidth="1"/>
    <col min="1283" max="1283" width="12.6328125" customWidth="1"/>
    <col min="1284" max="1284" width="10.81640625" customWidth="1"/>
    <col min="1285" max="1285" width="8.90625" customWidth="1"/>
    <col min="1286" max="1286" width="9.1796875" customWidth="1"/>
    <col min="1287" max="1287" width="10.54296875" customWidth="1"/>
    <col min="1288" max="1288" width="9.81640625" bestFit="1" customWidth="1"/>
    <col min="1289" max="1289" width="12.1796875" customWidth="1"/>
    <col min="1290" max="1290" width="8.453125" customWidth="1"/>
    <col min="1291" max="1291" width="10.08984375" customWidth="1"/>
    <col min="1292" max="1292" width="6.36328125" customWidth="1"/>
    <col min="1293" max="1293" width="9.08984375" customWidth="1"/>
    <col min="1294" max="1294" width="9.1796875" customWidth="1"/>
    <col min="1295" max="1295" width="12.1796875" customWidth="1"/>
    <col min="1296" max="1296" width="9.08984375" bestFit="1" customWidth="1"/>
    <col min="1303" max="1303" width="7.54296875" customWidth="1"/>
    <col min="1304" max="1304" width="10.453125" customWidth="1"/>
    <col min="1305" max="1305" width="12.1796875" customWidth="1"/>
    <col min="1306" max="1306" width="13.81640625" customWidth="1"/>
    <col min="1537" max="1537" width="7.1796875" customWidth="1"/>
    <col min="1538" max="1538" width="24" customWidth="1"/>
    <col min="1539" max="1539" width="12.6328125" customWidth="1"/>
    <col min="1540" max="1540" width="10.81640625" customWidth="1"/>
    <col min="1541" max="1541" width="8.90625" customWidth="1"/>
    <col min="1542" max="1542" width="9.1796875" customWidth="1"/>
    <col min="1543" max="1543" width="10.54296875" customWidth="1"/>
    <col min="1544" max="1544" width="9.81640625" bestFit="1" customWidth="1"/>
    <col min="1545" max="1545" width="12.1796875" customWidth="1"/>
    <col min="1546" max="1546" width="8.453125" customWidth="1"/>
    <col min="1547" max="1547" width="10.08984375" customWidth="1"/>
    <col min="1548" max="1548" width="6.36328125" customWidth="1"/>
    <col min="1549" max="1549" width="9.08984375" customWidth="1"/>
    <col min="1550" max="1550" width="9.1796875" customWidth="1"/>
    <col min="1551" max="1551" width="12.1796875" customWidth="1"/>
    <col min="1552" max="1552" width="9.08984375" bestFit="1" customWidth="1"/>
    <col min="1559" max="1559" width="7.54296875" customWidth="1"/>
    <col min="1560" max="1560" width="10.453125" customWidth="1"/>
    <col min="1561" max="1561" width="12.1796875" customWidth="1"/>
    <col min="1562" max="1562" width="13.81640625" customWidth="1"/>
    <col min="1793" max="1793" width="7.1796875" customWidth="1"/>
    <col min="1794" max="1794" width="24" customWidth="1"/>
    <col min="1795" max="1795" width="12.6328125" customWidth="1"/>
    <col min="1796" max="1796" width="10.81640625" customWidth="1"/>
    <col min="1797" max="1797" width="8.90625" customWidth="1"/>
    <col min="1798" max="1798" width="9.1796875" customWidth="1"/>
    <col min="1799" max="1799" width="10.54296875" customWidth="1"/>
    <col min="1800" max="1800" width="9.81640625" bestFit="1" customWidth="1"/>
    <col min="1801" max="1801" width="12.1796875" customWidth="1"/>
    <col min="1802" max="1802" width="8.453125" customWidth="1"/>
    <col min="1803" max="1803" width="10.08984375" customWidth="1"/>
    <col min="1804" max="1804" width="6.36328125" customWidth="1"/>
    <col min="1805" max="1805" width="9.08984375" customWidth="1"/>
    <col min="1806" max="1806" width="9.1796875" customWidth="1"/>
    <col min="1807" max="1807" width="12.1796875" customWidth="1"/>
    <col min="1808" max="1808" width="9.08984375" bestFit="1" customWidth="1"/>
    <col min="1815" max="1815" width="7.54296875" customWidth="1"/>
    <col min="1816" max="1816" width="10.453125" customWidth="1"/>
    <col min="1817" max="1817" width="12.1796875" customWidth="1"/>
    <col min="1818" max="1818" width="13.81640625" customWidth="1"/>
    <col min="2049" max="2049" width="7.1796875" customWidth="1"/>
    <col min="2050" max="2050" width="24" customWidth="1"/>
    <col min="2051" max="2051" width="12.6328125" customWidth="1"/>
    <col min="2052" max="2052" width="10.81640625" customWidth="1"/>
    <col min="2053" max="2053" width="8.90625" customWidth="1"/>
    <col min="2054" max="2054" width="9.1796875" customWidth="1"/>
    <col min="2055" max="2055" width="10.54296875" customWidth="1"/>
    <col min="2056" max="2056" width="9.81640625" bestFit="1" customWidth="1"/>
    <col min="2057" max="2057" width="12.1796875" customWidth="1"/>
    <col min="2058" max="2058" width="8.453125" customWidth="1"/>
    <col min="2059" max="2059" width="10.08984375" customWidth="1"/>
    <col min="2060" max="2060" width="6.36328125" customWidth="1"/>
    <col min="2061" max="2061" width="9.08984375" customWidth="1"/>
    <col min="2062" max="2062" width="9.1796875" customWidth="1"/>
    <col min="2063" max="2063" width="12.1796875" customWidth="1"/>
    <col min="2064" max="2064" width="9.08984375" bestFit="1" customWidth="1"/>
    <col min="2071" max="2071" width="7.54296875" customWidth="1"/>
    <col min="2072" max="2072" width="10.453125" customWidth="1"/>
    <col min="2073" max="2073" width="12.1796875" customWidth="1"/>
    <col min="2074" max="2074" width="13.81640625" customWidth="1"/>
    <col min="2305" max="2305" width="7.1796875" customWidth="1"/>
    <col min="2306" max="2306" width="24" customWidth="1"/>
    <col min="2307" max="2307" width="12.6328125" customWidth="1"/>
    <col min="2308" max="2308" width="10.81640625" customWidth="1"/>
    <col min="2309" max="2309" width="8.90625" customWidth="1"/>
    <col min="2310" max="2310" width="9.1796875" customWidth="1"/>
    <col min="2311" max="2311" width="10.54296875" customWidth="1"/>
    <col min="2312" max="2312" width="9.81640625" bestFit="1" customWidth="1"/>
    <col min="2313" max="2313" width="12.1796875" customWidth="1"/>
    <col min="2314" max="2314" width="8.453125" customWidth="1"/>
    <col min="2315" max="2315" width="10.08984375" customWidth="1"/>
    <col min="2316" max="2316" width="6.36328125" customWidth="1"/>
    <col min="2317" max="2317" width="9.08984375" customWidth="1"/>
    <col min="2318" max="2318" width="9.1796875" customWidth="1"/>
    <col min="2319" max="2319" width="12.1796875" customWidth="1"/>
    <col min="2320" max="2320" width="9.08984375" bestFit="1" customWidth="1"/>
    <col min="2327" max="2327" width="7.54296875" customWidth="1"/>
    <col min="2328" max="2328" width="10.453125" customWidth="1"/>
    <col min="2329" max="2329" width="12.1796875" customWidth="1"/>
    <col min="2330" max="2330" width="13.81640625" customWidth="1"/>
    <col min="2561" max="2561" width="7.1796875" customWidth="1"/>
    <col min="2562" max="2562" width="24" customWidth="1"/>
    <col min="2563" max="2563" width="12.6328125" customWidth="1"/>
    <col min="2564" max="2564" width="10.81640625" customWidth="1"/>
    <col min="2565" max="2565" width="8.90625" customWidth="1"/>
    <col min="2566" max="2566" width="9.1796875" customWidth="1"/>
    <col min="2567" max="2567" width="10.54296875" customWidth="1"/>
    <col min="2568" max="2568" width="9.81640625" bestFit="1" customWidth="1"/>
    <col min="2569" max="2569" width="12.1796875" customWidth="1"/>
    <col min="2570" max="2570" width="8.453125" customWidth="1"/>
    <col min="2571" max="2571" width="10.08984375" customWidth="1"/>
    <col min="2572" max="2572" width="6.36328125" customWidth="1"/>
    <col min="2573" max="2573" width="9.08984375" customWidth="1"/>
    <col min="2574" max="2574" width="9.1796875" customWidth="1"/>
    <col min="2575" max="2575" width="12.1796875" customWidth="1"/>
    <col min="2576" max="2576" width="9.08984375" bestFit="1" customWidth="1"/>
    <col min="2583" max="2583" width="7.54296875" customWidth="1"/>
    <col min="2584" max="2584" width="10.453125" customWidth="1"/>
    <col min="2585" max="2585" width="12.1796875" customWidth="1"/>
    <col min="2586" max="2586" width="13.81640625" customWidth="1"/>
    <col min="2817" max="2817" width="7.1796875" customWidth="1"/>
    <col min="2818" max="2818" width="24" customWidth="1"/>
    <col min="2819" max="2819" width="12.6328125" customWidth="1"/>
    <col min="2820" max="2820" width="10.81640625" customWidth="1"/>
    <col min="2821" max="2821" width="8.90625" customWidth="1"/>
    <col min="2822" max="2822" width="9.1796875" customWidth="1"/>
    <col min="2823" max="2823" width="10.54296875" customWidth="1"/>
    <col min="2824" max="2824" width="9.81640625" bestFit="1" customWidth="1"/>
    <col min="2825" max="2825" width="12.1796875" customWidth="1"/>
    <col min="2826" max="2826" width="8.453125" customWidth="1"/>
    <col min="2827" max="2827" width="10.08984375" customWidth="1"/>
    <col min="2828" max="2828" width="6.36328125" customWidth="1"/>
    <col min="2829" max="2829" width="9.08984375" customWidth="1"/>
    <col min="2830" max="2830" width="9.1796875" customWidth="1"/>
    <col min="2831" max="2831" width="12.1796875" customWidth="1"/>
    <col min="2832" max="2832" width="9.08984375" bestFit="1" customWidth="1"/>
    <col min="2839" max="2839" width="7.54296875" customWidth="1"/>
    <col min="2840" max="2840" width="10.453125" customWidth="1"/>
    <col min="2841" max="2841" width="12.1796875" customWidth="1"/>
    <col min="2842" max="2842" width="13.81640625" customWidth="1"/>
    <col min="3073" max="3073" width="7.1796875" customWidth="1"/>
    <col min="3074" max="3074" width="24" customWidth="1"/>
    <col min="3075" max="3075" width="12.6328125" customWidth="1"/>
    <col min="3076" max="3076" width="10.81640625" customWidth="1"/>
    <col min="3077" max="3077" width="8.90625" customWidth="1"/>
    <col min="3078" max="3078" width="9.1796875" customWidth="1"/>
    <col min="3079" max="3079" width="10.54296875" customWidth="1"/>
    <col min="3080" max="3080" width="9.81640625" bestFit="1" customWidth="1"/>
    <col min="3081" max="3081" width="12.1796875" customWidth="1"/>
    <col min="3082" max="3082" width="8.453125" customWidth="1"/>
    <col min="3083" max="3083" width="10.08984375" customWidth="1"/>
    <col min="3084" max="3084" width="6.36328125" customWidth="1"/>
    <col min="3085" max="3085" width="9.08984375" customWidth="1"/>
    <col min="3086" max="3086" width="9.1796875" customWidth="1"/>
    <col min="3087" max="3087" width="12.1796875" customWidth="1"/>
    <col min="3088" max="3088" width="9.08984375" bestFit="1" customWidth="1"/>
    <col min="3095" max="3095" width="7.54296875" customWidth="1"/>
    <col min="3096" max="3096" width="10.453125" customWidth="1"/>
    <col min="3097" max="3097" width="12.1796875" customWidth="1"/>
    <col min="3098" max="3098" width="13.81640625" customWidth="1"/>
    <col min="3329" max="3329" width="7.1796875" customWidth="1"/>
    <col min="3330" max="3330" width="24" customWidth="1"/>
    <col min="3331" max="3331" width="12.6328125" customWidth="1"/>
    <col min="3332" max="3332" width="10.81640625" customWidth="1"/>
    <col min="3333" max="3333" width="8.90625" customWidth="1"/>
    <col min="3334" max="3334" width="9.1796875" customWidth="1"/>
    <col min="3335" max="3335" width="10.54296875" customWidth="1"/>
    <col min="3336" max="3336" width="9.81640625" bestFit="1" customWidth="1"/>
    <col min="3337" max="3337" width="12.1796875" customWidth="1"/>
    <col min="3338" max="3338" width="8.453125" customWidth="1"/>
    <col min="3339" max="3339" width="10.08984375" customWidth="1"/>
    <col min="3340" max="3340" width="6.36328125" customWidth="1"/>
    <col min="3341" max="3341" width="9.08984375" customWidth="1"/>
    <col min="3342" max="3342" width="9.1796875" customWidth="1"/>
    <col min="3343" max="3343" width="12.1796875" customWidth="1"/>
    <col min="3344" max="3344" width="9.08984375" bestFit="1" customWidth="1"/>
    <col min="3351" max="3351" width="7.54296875" customWidth="1"/>
    <col min="3352" max="3352" width="10.453125" customWidth="1"/>
    <col min="3353" max="3353" width="12.1796875" customWidth="1"/>
    <col min="3354" max="3354" width="13.81640625" customWidth="1"/>
    <col min="3585" max="3585" width="7.1796875" customWidth="1"/>
    <col min="3586" max="3586" width="24" customWidth="1"/>
    <col min="3587" max="3587" width="12.6328125" customWidth="1"/>
    <col min="3588" max="3588" width="10.81640625" customWidth="1"/>
    <col min="3589" max="3589" width="8.90625" customWidth="1"/>
    <col min="3590" max="3590" width="9.1796875" customWidth="1"/>
    <col min="3591" max="3591" width="10.54296875" customWidth="1"/>
    <col min="3592" max="3592" width="9.81640625" bestFit="1" customWidth="1"/>
    <col min="3593" max="3593" width="12.1796875" customWidth="1"/>
    <col min="3594" max="3594" width="8.453125" customWidth="1"/>
    <col min="3595" max="3595" width="10.08984375" customWidth="1"/>
    <col min="3596" max="3596" width="6.36328125" customWidth="1"/>
    <col min="3597" max="3597" width="9.08984375" customWidth="1"/>
    <col min="3598" max="3598" width="9.1796875" customWidth="1"/>
    <col min="3599" max="3599" width="12.1796875" customWidth="1"/>
    <col min="3600" max="3600" width="9.08984375" bestFit="1" customWidth="1"/>
    <col min="3607" max="3607" width="7.54296875" customWidth="1"/>
    <col min="3608" max="3608" width="10.453125" customWidth="1"/>
    <col min="3609" max="3609" width="12.1796875" customWidth="1"/>
    <col min="3610" max="3610" width="13.81640625" customWidth="1"/>
    <col min="3841" max="3841" width="7.1796875" customWidth="1"/>
    <col min="3842" max="3842" width="24" customWidth="1"/>
    <col min="3843" max="3843" width="12.6328125" customWidth="1"/>
    <col min="3844" max="3844" width="10.81640625" customWidth="1"/>
    <col min="3845" max="3845" width="8.90625" customWidth="1"/>
    <col min="3846" max="3846" width="9.1796875" customWidth="1"/>
    <col min="3847" max="3847" width="10.54296875" customWidth="1"/>
    <col min="3848" max="3848" width="9.81640625" bestFit="1" customWidth="1"/>
    <col min="3849" max="3849" width="12.1796875" customWidth="1"/>
    <col min="3850" max="3850" width="8.453125" customWidth="1"/>
    <col min="3851" max="3851" width="10.08984375" customWidth="1"/>
    <col min="3852" max="3852" width="6.36328125" customWidth="1"/>
    <col min="3853" max="3853" width="9.08984375" customWidth="1"/>
    <col min="3854" max="3854" width="9.1796875" customWidth="1"/>
    <col min="3855" max="3855" width="12.1796875" customWidth="1"/>
    <col min="3856" max="3856" width="9.08984375" bestFit="1" customWidth="1"/>
    <col min="3863" max="3863" width="7.54296875" customWidth="1"/>
    <col min="3864" max="3864" width="10.453125" customWidth="1"/>
    <col min="3865" max="3865" width="12.1796875" customWidth="1"/>
    <col min="3866" max="3866" width="13.81640625" customWidth="1"/>
    <col min="4097" max="4097" width="7.1796875" customWidth="1"/>
    <col min="4098" max="4098" width="24" customWidth="1"/>
    <col min="4099" max="4099" width="12.6328125" customWidth="1"/>
    <col min="4100" max="4100" width="10.81640625" customWidth="1"/>
    <col min="4101" max="4101" width="8.90625" customWidth="1"/>
    <col min="4102" max="4102" width="9.1796875" customWidth="1"/>
    <col min="4103" max="4103" width="10.54296875" customWidth="1"/>
    <col min="4104" max="4104" width="9.81640625" bestFit="1" customWidth="1"/>
    <col min="4105" max="4105" width="12.1796875" customWidth="1"/>
    <col min="4106" max="4106" width="8.453125" customWidth="1"/>
    <col min="4107" max="4107" width="10.08984375" customWidth="1"/>
    <col min="4108" max="4108" width="6.36328125" customWidth="1"/>
    <col min="4109" max="4109" width="9.08984375" customWidth="1"/>
    <col min="4110" max="4110" width="9.1796875" customWidth="1"/>
    <col min="4111" max="4111" width="12.1796875" customWidth="1"/>
    <col min="4112" max="4112" width="9.08984375" bestFit="1" customWidth="1"/>
    <col min="4119" max="4119" width="7.54296875" customWidth="1"/>
    <col min="4120" max="4120" width="10.453125" customWidth="1"/>
    <col min="4121" max="4121" width="12.1796875" customWidth="1"/>
    <col min="4122" max="4122" width="13.81640625" customWidth="1"/>
    <col min="4353" max="4353" width="7.1796875" customWidth="1"/>
    <col min="4354" max="4354" width="24" customWidth="1"/>
    <col min="4355" max="4355" width="12.6328125" customWidth="1"/>
    <col min="4356" max="4356" width="10.81640625" customWidth="1"/>
    <col min="4357" max="4357" width="8.90625" customWidth="1"/>
    <col min="4358" max="4358" width="9.1796875" customWidth="1"/>
    <col min="4359" max="4359" width="10.54296875" customWidth="1"/>
    <col min="4360" max="4360" width="9.81640625" bestFit="1" customWidth="1"/>
    <col min="4361" max="4361" width="12.1796875" customWidth="1"/>
    <col min="4362" max="4362" width="8.453125" customWidth="1"/>
    <col min="4363" max="4363" width="10.08984375" customWidth="1"/>
    <col min="4364" max="4364" width="6.36328125" customWidth="1"/>
    <col min="4365" max="4365" width="9.08984375" customWidth="1"/>
    <col min="4366" max="4366" width="9.1796875" customWidth="1"/>
    <col min="4367" max="4367" width="12.1796875" customWidth="1"/>
    <col min="4368" max="4368" width="9.08984375" bestFit="1" customWidth="1"/>
    <col min="4375" max="4375" width="7.54296875" customWidth="1"/>
    <col min="4376" max="4376" width="10.453125" customWidth="1"/>
    <col min="4377" max="4377" width="12.1796875" customWidth="1"/>
    <col min="4378" max="4378" width="13.81640625" customWidth="1"/>
    <col min="4609" max="4609" width="7.1796875" customWidth="1"/>
    <col min="4610" max="4610" width="24" customWidth="1"/>
    <col min="4611" max="4611" width="12.6328125" customWidth="1"/>
    <col min="4612" max="4612" width="10.81640625" customWidth="1"/>
    <col min="4613" max="4613" width="8.90625" customWidth="1"/>
    <col min="4614" max="4614" width="9.1796875" customWidth="1"/>
    <col min="4615" max="4615" width="10.54296875" customWidth="1"/>
    <col min="4616" max="4616" width="9.81640625" bestFit="1" customWidth="1"/>
    <col min="4617" max="4617" width="12.1796875" customWidth="1"/>
    <col min="4618" max="4618" width="8.453125" customWidth="1"/>
    <col min="4619" max="4619" width="10.08984375" customWidth="1"/>
    <col min="4620" max="4620" width="6.36328125" customWidth="1"/>
    <col min="4621" max="4621" width="9.08984375" customWidth="1"/>
    <col min="4622" max="4622" width="9.1796875" customWidth="1"/>
    <col min="4623" max="4623" width="12.1796875" customWidth="1"/>
    <col min="4624" max="4624" width="9.08984375" bestFit="1" customWidth="1"/>
    <col min="4631" max="4631" width="7.54296875" customWidth="1"/>
    <col min="4632" max="4632" width="10.453125" customWidth="1"/>
    <col min="4633" max="4633" width="12.1796875" customWidth="1"/>
    <col min="4634" max="4634" width="13.81640625" customWidth="1"/>
    <col min="4865" max="4865" width="7.1796875" customWidth="1"/>
    <col min="4866" max="4866" width="24" customWidth="1"/>
    <col min="4867" max="4867" width="12.6328125" customWidth="1"/>
    <col min="4868" max="4868" width="10.81640625" customWidth="1"/>
    <col min="4869" max="4869" width="8.90625" customWidth="1"/>
    <col min="4870" max="4870" width="9.1796875" customWidth="1"/>
    <col min="4871" max="4871" width="10.54296875" customWidth="1"/>
    <col min="4872" max="4872" width="9.81640625" bestFit="1" customWidth="1"/>
    <col min="4873" max="4873" width="12.1796875" customWidth="1"/>
    <col min="4874" max="4874" width="8.453125" customWidth="1"/>
    <col min="4875" max="4875" width="10.08984375" customWidth="1"/>
    <col min="4876" max="4876" width="6.36328125" customWidth="1"/>
    <col min="4877" max="4877" width="9.08984375" customWidth="1"/>
    <col min="4878" max="4878" width="9.1796875" customWidth="1"/>
    <col min="4879" max="4879" width="12.1796875" customWidth="1"/>
    <col min="4880" max="4880" width="9.08984375" bestFit="1" customWidth="1"/>
    <col min="4887" max="4887" width="7.54296875" customWidth="1"/>
    <col min="4888" max="4888" width="10.453125" customWidth="1"/>
    <col min="4889" max="4889" width="12.1796875" customWidth="1"/>
    <col min="4890" max="4890" width="13.81640625" customWidth="1"/>
    <col min="5121" max="5121" width="7.1796875" customWidth="1"/>
    <col min="5122" max="5122" width="24" customWidth="1"/>
    <col min="5123" max="5123" width="12.6328125" customWidth="1"/>
    <col min="5124" max="5124" width="10.81640625" customWidth="1"/>
    <col min="5125" max="5125" width="8.90625" customWidth="1"/>
    <col min="5126" max="5126" width="9.1796875" customWidth="1"/>
    <col min="5127" max="5127" width="10.54296875" customWidth="1"/>
    <col min="5128" max="5128" width="9.81640625" bestFit="1" customWidth="1"/>
    <col min="5129" max="5129" width="12.1796875" customWidth="1"/>
    <col min="5130" max="5130" width="8.453125" customWidth="1"/>
    <col min="5131" max="5131" width="10.08984375" customWidth="1"/>
    <col min="5132" max="5132" width="6.36328125" customWidth="1"/>
    <col min="5133" max="5133" width="9.08984375" customWidth="1"/>
    <col min="5134" max="5134" width="9.1796875" customWidth="1"/>
    <col min="5135" max="5135" width="12.1796875" customWidth="1"/>
    <col min="5136" max="5136" width="9.08984375" bestFit="1" customWidth="1"/>
    <col min="5143" max="5143" width="7.54296875" customWidth="1"/>
    <col min="5144" max="5144" width="10.453125" customWidth="1"/>
    <col min="5145" max="5145" width="12.1796875" customWidth="1"/>
    <col min="5146" max="5146" width="13.81640625" customWidth="1"/>
    <col min="5377" max="5377" width="7.1796875" customWidth="1"/>
    <col min="5378" max="5378" width="24" customWidth="1"/>
    <col min="5379" max="5379" width="12.6328125" customWidth="1"/>
    <col min="5380" max="5380" width="10.81640625" customWidth="1"/>
    <col min="5381" max="5381" width="8.90625" customWidth="1"/>
    <col min="5382" max="5382" width="9.1796875" customWidth="1"/>
    <col min="5383" max="5383" width="10.54296875" customWidth="1"/>
    <col min="5384" max="5384" width="9.81640625" bestFit="1" customWidth="1"/>
    <col min="5385" max="5385" width="12.1796875" customWidth="1"/>
    <col min="5386" max="5386" width="8.453125" customWidth="1"/>
    <col min="5387" max="5387" width="10.08984375" customWidth="1"/>
    <col min="5388" max="5388" width="6.36328125" customWidth="1"/>
    <col min="5389" max="5389" width="9.08984375" customWidth="1"/>
    <col min="5390" max="5390" width="9.1796875" customWidth="1"/>
    <col min="5391" max="5391" width="12.1796875" customWidth="1"/>
    <col min="5392" max="5392" width="9.08984375" bestFit="1" customWidth="1"/>
    <col min="5399" max="5399" width="7.54296875" customWidth="1"/>
    <col min="5400" max="5400" width="10.453125" customWidth="1"/>
    <col min="5401" max="5401" width="12.1796875" customWidth="1"/>
    <col min="5402" max="5402" width="13.81640625" customWidth="1"/>
    <col min="5633" max="5633" width="7.1796875" customWidth="1"/>
    <col min="5634" max="5634" width="24" customWidth="1"/>
    <col min="5635" max="5635" width="12.6328125" customWidth="1"/>
    <col min="5636" max="5636" width="10.81640625" customWidth="1"/>
    <col min="5637" max="5637" width="8.90625" customWidth="1"/>
    <col min="5638" max="5638" width="9.1796875" customWidth="1"/>
    <col min="5639" max="5639" width="10.54296875" customWidth="1"/>
    <col min="5640" max="5640" width="9.81640625" bestFit="1" customWidth="1"/>
    <col min="5641" max="5641" width="12.1796875" customWidth="1"/>
    <col min="5642" max="5642" width="8.453125" customWidth="1"/>
    <col min="5643" max="5643" width="10.08984375" customWidth="1"/>
    <col min="5644" max="5644" width="6.36328125" customWidth="1"/>
    <col min="5645" max="5645" width="9.08984375" customWidth="1"/>
    <col min="5646" max="5646" width="9.1796875" customWidth="1"/>
    <col min="5647" max="5647" width="12.1796875" customWidth="1"/>
    <col min="5648" max="5648" width="9.08984375" bestFit="1" customWidth="1"/>
    <col min="5655" max="5655" width="7.54296875" customWidth="1"/>
    <col min="5656" max="5656" width="10.453125" customWidth="1"/>
    <col min="5657" max="5657" width="12.1796875" customWidth="1"/>
    <col min="5658" max="5658" width="13.81640625" customWidth="1"/>
    <col min="5889" max="5889" width="7.1796875" customWidth="1"/>
    <col min="5890" max="5890" width="24" customWidth="1"/>
    <col min="5891" max="5891" width="12.6328125" customWidth="1"/>
    <col min="5892" max="5892" width="10.81640625" customWidth="1"/>
    <col min="5893" max="5893" width="8.90625" customWidth="1"/>
    <col min="5894" max="5894" width="9.1796875" customWidth="1"/>
    <col min="5895" max="5895" width="10.54296875" customWidth="1"/>
    <col min="5896" max="5896" width="9.81640625" bestFit="1" customWidth="1"/>
    <col min="5897" max="5897" width="12.1796875" customWidth="1"/>
    <col min="5898" max="5898" width="8.453125" customWidth="1"/>
    <col min="5899" max="5899" width="10.08984375" customWidth="1"/>
    <col min="5900" max="5900" width="6.36328125" customWidth="1"/>
    <col min="5901" max="5901" width="9.08984375" customWidth="1"/>
    <col min="5902" max="5902" width="9.1796875" customWidth="1"/>
    <col min="5903" max="5903" width="12.1796875" customWidth="1"/>
    <col min="5904" max="5904" width="9.08984375" bestFit="1" customWidth="1"/>
    <col min="5911" max="5911" width="7.54296875" customWidth="1"/>
    <col min="5912" max="5912" width="10.453125" customWidth="1"/>
    <col min="5913" max="5913" width="12.1796875" customWidth="1"/>
    <col min="5914" max="5914" width="13.81640625" customWidth="1"/>
    <col min="6145" max="6145" width="7.1796875" customWidth="1"/>
    <col min="6146" max="6146" width="24" customWidth="1"/>
    <col min="6147" max="6147" width="12.6328125" customWidth="1"/>
    <col min="6148" max="6148" width="10.81640625" customWidth="1"/>
    <col min="6149" max="6149" width="8.90625" customWidth="1"/>
    <col min="6150" max="6150" width="9.1796875" customWidth="1"/>
    <col min="6151" max="6151" width="10.54296875" customWidth="1"/>
    <col min="6152" max="6152" width="9.81640625" bestFit="1" customWidth="1"/>
    <col min="6153" max="6153" width="12.1796875" customWidth="1"/>
    <col min="6154" max="6154" width="8.453125" customWidth="1"/>
    <col min="6155" max="6155" width="10.08984375" customWidth="1"/>
    <col min="6156" max="6156" width="6.36328125" customWidth="1"/>
    <col min="6157" max="6157" width="9.08984375" customWidth="1"/>
    <col min="6158" max="6158" width="9.1796875" customWidth="1"/>
    <col min="6159" max="6159" width="12.1796875" customWidth="1"/>
    <col min="6160" max="6160" width="9.08984375" bestFit="1" customWidth="1"/>
    <col min="6167" max="6167" width="7.54296875" customWidth="1"/>
    <col min="6168" max="6168" width="10.453125" customWidth="1"/>
    <col min="6169" max="6169" width="12.1796875" customWidth="1"/>
    <col min="6170" max="6170" width="13.81640625" customWidth="1"/>
    <col min="6401" max="6401" width="7.1796875" customWidth="1"/>
    <col min="6402" max="6402" width="24" customWidth="1"/>
    <col min="6403" max="6403" width="12.6328125" customWidth="1"/>
    <col min="6404" max="6404" width="10.81640625" customWidth="1"/>
    <col min="6405" max="6405" width="8.90625" customWidth="1"/>
    <col min="6406" max="6406" width="9.1796875" customWidth="1"/>
    <col min="6407" max="6407" width="10.54296875" customWidth="1"/>
    <col min="6408" max="6408" width="9.81640625" bestFit="1" customWidth="1"/>
    <col min="6409" max="6409" width="12.1796875" customWidth="1"/>
    <col min="6410" max="6410" width="8.453125" customWidth="1"/>
    <col min="6411" max="6411" width="10.08984375" customWidth="1"/>
    <col min="6412" max="6412" width="6.36328125" customWidth="1"/>
    <col min="6413" max="6413" width="9.08984375" customWidth="1"/>
    <col min="6414" max="6414" width="9.1796875" customWidth="1"/>
    <col min="6415" max="6415" width="12.1796875" customWidth="1"/>
    <col min="6416" max="6416" width="9.08984375" bestFit="1" customWidth="1"/>
    <col min="6423" max="6423" width="7.54296875" customWidth="1"/>
    <col min="6424" max="6424" width="10.453125" customWidth="1"/>
    <col min="6425" max="6425" width="12.1796875" customWidth="1"/>
    <col min="6426" max="6426" width="13.81640625" customWidth="1"/>
    <col min="6657" max="6657" width="7.1796875" customWidth="1"/>
    <col min="6658" max="6658" width="24" customWidth="1"/>
    <col min="6659" max="6659" width="12.6328125" customWidth="1"/>
    <col min="6660" max="6660" width="10.81640625" customWidth="1"/>
    <col min="6661" max="6661" width="8.90625" customWidth="1"/>
    <col min="6662" max="6662" width="9.1796875" customWidth="1"/>
    <col min="6663" max="6663" width="10.54296875" customWidth="1"/>
    <col min="6664" max="6664" width="9.81640625" bestFit="1" customWidth="1"/>
    <col min="6665" max="6665" width="12.1796875" customWidth="1"/>
    <col min="6666" max="6666" width="8.453125" customWidth="1"/>
    <col min="6667" max="6667" width="10.08984375" customWidth="1"/>
    <col min="6668" max="6668" width="6.36328125" customWidth="1"/>
    <col min="6669" max="6669" width="9.08984375" customWidth="1"/>
    <col min="6670" max="6670" width="9.1796875" customWidth="1"/>
    <col min="6671" max="6671" width="12.1796875" customWidth="1"/>
    <col min="6672" max="6672" width="9.08984375" bestFit="1" customWidth="1"/>
    <col min="6679" max="6679" width="7.54296875" customWidth="1"/>
    <col min="6680" max="6680" width="10.453125" customWidth="1"/>
    <col min="6681" max="6681" width="12.1796875" customWidth="1"/>
    <col min="6682" max="6682" width="13.81640625" customWidth="1"/>
    <col min="6913" max="6913" width="7.1796875" customWidth="1"/>
    <col min="6914" max="6914" width="24" customWidth="1"/>
    <col min="6915" max="6915" width="12.6328125" customWidth="1"/>
    <col min="6916" max="6916" width="10.81640625" customWidth="1"/>
    <col min="6917" max="6917" width="8.90625" customWidth="1"/>
    <col min="6918" max="6918" width="9.1796875" customWidth="1"/>
    <col min="6919" max="6919" width="10.54296875" customWidth="1"/>
    <col min="6920" max="6920" width="9.81640625" bestFit="1" customWidth="1"/>
    <col min="6921" max="6921" width="12.1796875" customWidth="1"/>
    <col min="6922" max="6922" width="8.453125" customWidth="1"/>
    <col min="6923" max="6923" width="10.08984375" customWidth="1"/>
    <col min="6924" max="6924" width="6.36328125" customWidth="1"/>
    <col min="6925" max="6925" width="9.08984375" customWidth="1"/>
    <col min="6926" max="6926" width="9.1796875" customWidth="1"/>
    <col min="6927" max="6927" width="12.1796875" customWidth="1"/>
    <col min="6928" max="6928" width="9.08984375" bestFit="1" customWidth="1"/>
    <col min="6935" max="6935" width="7.54296875" customWidth="1"/>
    <col min="6936" max="6936" width="10.453125" customWidth="1"/>
    <col min="6937" max="6937" width="12.1796875" customWidth="1"/>
    <col min="6938" max="6938" width="13.81640625" customWidth="1"/>
    <col min="7169" max="7169" width="7.1796875" customWidth="1"/>
    <col min="7170" max="7170" width="24" customWidth="1"/>
    <col min="7171" max="7171" width="12.6328125" customWidth="1"/>
    <col min="7172" max="7172" width="10.81640625" customWidth="1"/>
    <col min="7173" max="7173" width="8.90625" customWidth="1"/>
    <col min="7174" max="7174" width="9.1796875" customWidth="1"/>
    <col min="7175" max="7175" width="10.54296875" customWidth="1"/>
    <col min="7176" max="7176" width="9.81640625" bestFit="1" customWidth="1"/>
    <col min="7177" max="7177" width="12.1796875" customWidth="1"/>
    <col min="7178" max="7178" width="8.453125" customWidth="1"/>
    <col min="7179" max="7179" width="10.08984375" customWidth="1"/>
    <col min="7180" max="7180" width="6.36328125" customWidth="1"/>
    <col min="7181" max="7181" width="9.08984375" customWidth="1"/>
    <col min="7182" max="7182" width="9.1796875" customWidth="1"/>
    <col min="7183" max="7183" width="12.1796875" customWidth="1"/>
    <col min="7184" max="7184" width="9.08984375" bestFit="1" customWidth="1"/>
    <col min="7191" max="7191" width="7.54296875" customWidth="1"/>
    <col min="7192" max="7192" width="10.453125" customWidth="1"/>
    <col min="7193" max="7193" width="12.1796875" customWidth="1"/>
    <col min="7194" max="7194" width="13.81640625" customWidth="1"/>
    <col min="7425" max="7425" width="7.1796875" customWidth="1"/>
    <col min="7426" max="7426" width="24" customWidth="1"/>
    <col min="7427" max="7427" width="12.6328125" customWidth="1"/>
    <col min="7428" max="7428" width="10.81640625" customWidth="1"/>
    <col min="7429" max="7429" width="8.90625" customWidth="1"/>
    <col min="7430" max="7430" width="9.1796875" customWidth="1"/>
    <col min="7431" max="7431" width="10.54296875" customWidth="1"/>
    <col min="7432" max="7432" width="9.81640625" bestFit="1" customWidth="1"/>
    <col min="7433" max="7433" width="12.1796875" customWidth="1"/>
    <col min="7434" max="7434" width="8.453125" customWidth="1"/>
    <col min="7435" max="7435" width="10.08984375" customWidth="1"/>
    <col min="7436" max="7436" width="6.36328125" customWidth="1"/>
    <col min="7437" max="7437" width="9.08984375" customWidth="1"/>
    <col min="7438" max="7438" width="9.1796875" customWidth="1"/>
    <col min="7439" max="7439" width="12.1796875" customWidth="1"/>
    <col min="7440" max="7440" width="9.08984375" bestFit="1" customWidth="1"/>
    <col min="7447" max="7447" width="7.54296875" customWidth="1"/>
    <col min="7448" max="7448" width="10.453125" customWidth="1"/>
    <col min="7449" max="7449" width="12.1796875" customWidth="1"/>
    <col min="7450" max="7450" width="13.81640625" customWidth="1"/>
    <col min="7681" max="7681" width="7.1796875" customWidth="1"/>
    <col min="7682" max="7682" width="24" customWidth="1"/>
    <col min="7683" max="7683" width="12.6328125" customWidth="1"/>
    <col min="7684" max="7684" width="10.81640625" customWidth="1"/>
    <col min="7685" max="7685" width="8.90625" customWidth="1"/>
    <col min="7686" max="7686" width="9.1796875" customWidth="1"/>
    <col min="7687" max="7687" width="10.54296875" customWidth="1"/>
    <col min="7688" max="7688" width="9.81640625" bestFit="1" customWidth="1"/>
    <col min="7689" max="7689" width="12.1796875" customWidth="1"/>
    <col min="7690" max="7690" width="8.453125" customWidth="1"/>
    <col min="7691" max="7691" width="10.08984375" customWidth="1"/>
    <col min="7692" max="7692" width="6.36328125" customWidth="1"/>
    <col min="7693" max="7693" width="9.08984375" customWidth="1"/>
    <col min="7694" max="7694" width="9.1796875" customWidth="1"/>
    <col min="7695" max="7695" width="12.1796875" customWidth="1"/>
    <col min="7696" max="7696" width="9.08984375" bestFit="1" customWidth="1"/>
    <col min="7703" max="7703" width="7.54296875" customWidth="1"/>
    <col min="7704" max="7704" width="10.453125" customWidth="1"/>
    <col min="7705" max="7705" width="12.1796875" customWidth="1"/>
    <col min="7706" max="7706" width="13.81640625" customWidth="1"/>
    <col min="7937" max="7937" width="7.1796875" customWidth="1"/>
    <col min="7938" max="7938" width="24" customWidth="1"/>
    <col min="7939" max="7939" width="12.6328125" customWidth="1"/>
    <col min="7940" max="7940" width="10.81640625" customWidth="1"/>
    <col min="7941" max="7941" width="8.90625" customWidth="1"/>
    <col min="7942" max="7942" width="9.1796875" customWidth="1"/>
    <col min="7943" max="7943" width="10.54296875" customWidth="1"/>
    <col min="7944" max="7944" width="9.81640625" bestFit="1" customWidth="1"/>
    <col min="7945" max="7945" width="12.1796875" customWidth="1"/>
    <col min="7946" max="7946" width="8.453125" customWidth="1"/>
    <col min="7947" max="7947" width="10.08984375" customWidth="1"/>
    <col min="7948" max="7948" width="6.36328125" customWidth="1"/>
    <col min="7949" max="7949" width="9.08984375" customWidth="1"/>
    <col min="7950" max="7950" width="9.1796875" customWidth="1"/>
    <col min="7951" max="7951" width="12.1796875" customWidth="1"/>
    <col min="7952" max="7952" width="9.08984375" bestFit="1" customWidth="1"/>
    <col min="7959" max="7959" width="7.54296875" customWidth="1"/>
    <col min="7960" max="7960" width="10.453125" customWidth="1"/>
    <col min="7961" max="7961" width="12.1796875" customWidth="1"/>
    <col min="7962" max="7962" width="13.81640625" customWidth="1"/>
    <col min="8193" max="8193" width="7.1796875" customWidth="1"/>
    <col min="8194" max="8194" width="24" customWidth="1"/>
    <col min="8195" max="8195" width="12.6328125" customWidth="1"/>
    <col min="8196" max="8196" width="10.81640625" customWidth="1"/>
    <col min="8197" max="8197" width="8.90625" customWidth="1"/>
    <col min="8198" max="8198" width="9.1796875" customWidth="1"/>
    <col min="8199" max="8199" width="10.54296875" customWidth="1"/>
    <col min="8200" max="8200" width="9.81640625" bestFit="1" customWidth="1"/>
    <col min="8201" max="8201" width="12.1796875" customWidth="1"/>
    <col min="8202" max="8202" width="8.453125" customWidth="1"/>
    <col min="8203" max="8203" width="10.08984375" customWidth="1"/>
    <col min="8204" max="8204" width="6.36328125" customWidth="1"/>
    <col min="8205" max="8205" width="9.08984375" customWidth="1"/>
    <col min="8206" max="8206" width="9.1796875" customWidth="1"/>
    <col min="8207" max="8207" width="12.1796875" customWidth="1"/>
    <col min="8208" max="8208" width="9.08984375" bestFit="1" customWidth="1"/>
    <col min="8215" max="8215" width="7.54296875" customWidth="1"/>
    <col min="8216" max="8216" width="10.453125" customWidth="1"/>
    <col min="8217" max="8217" width="12.1796875" customWidth="1"/>
    <col min="8218" max="8218" width="13.81640625" customWidth="1"/>
    <col min="8449" max="8449" width="7.1796875" customWidth="1"/>
    <col min="8450" max="8450" width="24" customWidth="1"/>
    <col min="8451" max="8451" width="12.6328125" customWidth="1"/>
    <col min="8452" max="8452" width="10.81640625" customWidth="1"/>
    <col min="8453" max="8453" width="8.90625" customWidth="1"/>
    <col min="8454" max="8454" width="9.1796875" customWidth="1"/>
    <col min="8455" max="8455" width="10.54296875" customWidth="1"/>
    <col min="8456" max="8456" width="9.81640625" bestFit="1" customWidth="1"/>
    <col min="8457" max="8457" width="12.1796875" customWidth="1"/>
    <col min="8458" max="8458" width="8.453125" customWidth="1"/>
    <col min="8459" max="8459" width="10.08984375" customWidth="1"/>
    <col min="8460" max="8460" width="6.36328125" customWidth="1"/>
    <col min="8461" max="8461" width="9.08984375" customWidth="1"/>
    <col min="8462" max="8462" width="9.1796875" customWidth="1"/>
    <col min="8463" max="8463" width="12.1796875" customWidth="1"/>
    <col min="8464" max="8464" width="9.08984375" bestFit="1" customWidth="1"/>
    <col min="8471" max="8471" width="7.54296875" customWidth="1"/>
    <col min="8472" max="8472" width="10.453125" customWidth="1"/>
    <col min="8473" max="8473" width="12.1796875" customWidth="1"/>
    <col min="8474" max="8474" width="13.81640625" customWidth="1"/>
    <col min="8705" max="8705" width="7.1796875" customWidth="1"/>
    <col min="8706" max="8706" width="24" customWidth="1"/>
    <col min="8707" max="8707" width="12.6328125" customWidth="1"/>
    <col min="8708" max="8708" width="10.81640625" customWidth="1"/>
    <col min="8709" max="8709" width="8.90625" customWidth="1"/>
    <col min="8710" max="8710" width="9.1796875" customWidth="1"/>
    <col min="8711" max="8711" width="10.54296875" customWidth="1"/>
    <col min="8712" max="8712" width="9.81640625" bestFit="1" customWidth="1"/>
    <col min="8713" max="8713" width="12.1796875" customWidth="1"/>
    <col min="8714" max="8714" width="8.453125" customWidth="1"/>
    <col min="8715" max="8715" width="10.08984375" customWidth="1"/>
    <col min="8716" max="8716" width="6.36328125" customWidth="1"/>
    <col min="8717" max="8717" width="9.08984375" customWidth="1"/>
    <col min="8718" max="8718" width="9.1796875" customWidth="1"/>
    <col min="8719" max="8719" width="12.1796875" customWidth="1"/>
    <col min="8720" max="8720" width="9.08984375" bestFit="1" customWidth="1"/>
    <col min="8727" max="8727" width="7.54296875" customWidth="1"/>
    <col min="8728" max="8728" width="10.453125" customWidth="1"/>
    <col min="8729" max="8729" width="12.1796875" customWidth="1"/>
    <col min="8730" max="8730" width="13.81640625" customWidth="1"/>
    <col min="8961" max="8961" width="7.1796875" customWidth="1"/>
    <col min="8962" max="8962" width="24" customWidth="1"/>
    <col min="8963" max="8963" width="12.6328125" customWidth="1"/>
    <col min="8964" max="8964" width="10.81640625" customWidth="1"/>
    <col min="8965" max="8965" width="8.90625" customWidth="1"/>
    <col min="8966" max="8966" width="9.1796875" customWidth="1"/>
    <col min="8967" max="8967" width="10.54296875" customWidth="1"/>
    <col min="8968" max="8968" width="9.81640625" bestFit="1" customWidth="1"/>
    <col min="8969" max="8969" width="12.1796875" customWidth="1"/>
    <col min="8970" max="8970" width="8.453125" customWidth="1"/>
    <col min="8971" max="8971" width="10.08984375" customWidth="1"/>
    <col min="8972" max="8972" width="6.36328125" customWidth="1"/>
    <col min="8973" max="8973" width="9.08984375" customWidth="1"/>
    <col min="8974" max="8974" width="9.1796875" customWidth="1"/>
    <col min="8975" max="8975" width="12.1796875" customWidth="1"/>
    <col min="8976" max="8976" width="9.08984375" bestFit="1" customWidth="1"/>
    <col min="8983" max="8983" width="7.54296875" customWidth="1"/>
    <col min="8984" max="8984" width="10.453125" customWidth="1"/>
    <col min="8985" max="8985" width="12.1796875" customWidth="1"/>
    <col min="8986" max="8986" width="13.81640625" customWidth="1"/>
    <col min="9217" max="9217" width="7.1796875" customWidth="1"/>
    <col min="9218" max="9218" width="24" customWidth="1"/>
    <col min="9219" max="9219" width="12.6328125" customWidth="1"/>
    <col min="9220" max="9220" width="10.81640625" customWidth="1"/>
    <col min="9221" max="9221" width="8.90625" customWidth="1"/>
    <col min="9222" max="9222" width="9.1796875" customWidth="1"/>
    <col min="9223" max="9223" width="10.54296875" customWidth="1"/>
    <col min="9224" max="9224" width="9.81640625" bestFit="1" customWidth="1"/>
    <col min="9225" max="9225" width="12.1796875" customWidth="1"/>
    <col min="9226" max="9226" width="8.453125" customWidth="1"/>
    <col min="9227" max="9227" width="10.08984375" customWidth="1"/>
    <col min="9228" max="9228" width="6.36328125" customWidth="1"/>
    <col min="9229" max="9229" width="9.08984375" customWidth="1"/>
    <col min="9230" max="9230" width="9.1796875" customWidth="1"/>
    <col min="9231" max="9231" width="12.1796875" customWidth="1"/>
    <col min="9232" max="9232" width="9.08984375" bestFit="1" customWidth="1"/>
    <col min="9239" max="9239" width="7.54296875" customWidth="1"/>
    <col min="9240" max="9240" width="10.453125" customWidth="1"/>
    <col min="9241" max="9241" width="12.1796875" customWidth="1"/>
    <col min="9242" max="9242" width="13.81640625" customWidth="1"/>
    <col min="9473" max="9473" width="7.1796875" customWidth="1"/>
    <col min="9474" max="9474" width="24" customWidth="1"/>
    <col min="9475" max="9475" width="12.6328125" customWidth="1"/>
    <col min="9476" max="9476" width="10.81640625" customWidth="1"/>
    <col min="9477" max="9477" width="8.90625" customWidth="1"/>
    <col min="9478" max="9478" width="9.1796875" customWidth="1"/>
    <col min="9479" max="9479" width="10.54296875" customWidth="1"/>
    <col min="9480" max="9480" width="9.81640625" bestFit="1" customWidth="1"/>
    <col min="9481" max="9481" width="12.1796875" customWidth="1"/>
    <col min="9482" max="9482" width="8.453125" customWidth="1"/>
    <col min="9483" max="9483" width="10.08984375" customWidth="1"/>
    <col min="9484" max="9484" width="6.36328125" customWidth="1"/>
    <col min="9485" max="9485" width="9.08984375" customWidth="1"/>
    <col min="9486" max="9486" width="9.1796875" customWidth="1"/>
    <col min="9487" max="9487" width="12.1796875" customWidth="1"/>
    <col min="9488" max="9488" width="9.08984375" bestFit="1" customWidth="1"/>
    <col min="9495" max="9495" width="7.54296875" customWidth="1"/>
    <col min="9496" max="9496" width="10.453125" customWidth="1"/>
    <col min="9497" max="9497" width="12.1796875" customWidth="1"/>
    <col min="9498" max="9498" width="13.81640625" customWidth="1"/>
    <col min="9729" max="9729" width="7.1796875" customWidth="1"/>
    <col min="9730" max="9730" width="24" customWidth="1"/>
    <col min="9731" max="9731" width="12.6328125" customWidth="1"/>
    <col min="9732" max="9732" width="10.81640625" customWidth="1"/>
    <col min="9733" max="9733" width="8.90625" customWidth="1"/>
    <col min="9734" max="9734" width="9.1796875" customWidth="1"/>
    <col min="9735" max="9735" width="10.54296875" customWidth="1"/>
    <col min="9736" max="9736" width="9.81640625" bestFit="1" customWidth="1"/>
    <col min="9737" max="9737" width="12.1796875" customWidth="1"/>
    <col min="9738" max="9738" width="8.453125" customWidth="1"/>
    <col min="9739" max="9739" width="10.08984375" customWidth="1"/>
    <col min="9740" max="9740" width="6.36328125" customWidth="1"/>
    <col min="9741" max="9741" width="9.08984375" customWidth="1"/>
    <col min="9742" max="9742" width="9.1796875" customWidth="1"/>
    <col min="9743" max="9743" width="12.1796875" customWidth="1"/>
    <col min="9744" max="9744" width="9.08984375" bestFit="1" customWidth="1"/>
    <col min="9751" max="9751" width="7.54296875" customWidth="1"/>
    <col min="9752" max="9752" width="10.453125" customWidth="1"/>
    <col min="9753" max="9753" width="12.1796875" customWidth="1"/>
    <col min="9754" max="9754" width="13.81640625" customWidth="1"/>
    <col min="9985" max="9985" width="7.1796875" customWidth="1"/>
    <col min="9986" max="9986" width="24" customWidth="1"/>
    <col min="9987" max="9987" width="12.6328125" customWidth="1"/>
    <col min="9988" max="9988" width="10.81640625" customWidth="1"/>
    <col min="9989" max="9989" width="8.90625" customWidth="1"/>
    <col min="9990" max="9990" width="9.1796875" customWidth="1"/>
    <col min="9991" max="9991" width="10.54296875" customWidth="1"/>
    <col min="9992" max="9992" width="9.81640625" bestFit="1" customWidth="1"/>
    <col min="9993" max="9993" width="12.1796875" customWidth="1"/>
    <col min="9994" max="9994" width="8.453125" customWidth="1"/>
    <col min="9995" max="9995" width="10.08984375" customWidth="1"/>
    <col min="9996" max="9996" width="6.36328125" customWidth="1"/>
    <col min="9997" max="9997" width="9.08984375" customWidth="1"/>
    <col min="9998" max="9998" width="9.1796875" customWidth="1"/>
    <col min="9999" max="9999" width="12.1796875" customWidth="1"/>
    <col min="10000" max="10000" width="9.08984375" bestFit="1" customWidth="1"/>
    <col min="10007" max="10007" width="7.54296875" customWidth="1"/>
    <col min="10008" max="10008" width="10.453125" customWidth="1"/>
    <col min="10009" max="10009" width="12.1796875" customWidth="1"/>
    <col min="10010" max="10010" width="13.81640625" customWidth="1"/>
    <col min="10241" max="10241" width="7.1796875" customWidth="1"/>
    <col min="10242" max="10242" width="24" customWidth="1"/>
    <col min="10243" max="10243" width="12.6328125" customWidth="1"/>
    <col min="10244" max="10244" width="10.81640625" customWidth="1"/>
    <col min="10245" max="10245" width="8.90625" customWidth="1"/>
    <col min="10246" max="10246" width="9.1796875" customWidth="1"/>
    <col min="10247" max="10247" width="10.54296875" customWidth="1"/>
    <col min="10248" max="10248" width="9.81640625" bestFit="1" customWidth="1"/>
    <col min="10249" max="10249" width="12.1796875" customWidth="1"/>
    <col min="10250" max="10250" width="8.453125" customWidth="1"/>
    <col min="10251" max="10251" width="10.08984375" customWidth="1"/>
    <col min="10252" max="10252" width="6.36328125" customWidth="1"/>
    <col min="10253" max="10253" width="9.08984375" customWidth="1"/>
    <col min="10254" max="10254" width="9.1796875" customWidth="1"/>
    <col min="10255" max="10255" width="12.1796875" customWidth="1"/>
    <col min="10256" max="10256" width="9.08984375" bestFit="1" customWidth="1"/>
    <col min="10263" max="10263" width="7.54296875" customWidth="1"/>
    <col min="10264" max="10264" width="10.453125" customWidth="1"/>
    <col min="10265" max="10265" width="12.1796875" customWidth="1"/>
    <col min="10266" max="10266" width="13.81640625" customWidth="1"/>
    <col min="10497" max="10497" width="7.1796875" customWidth="1"/>
    <col min="10498" max="10498" width="24" customWidth="1"/>
    <col min="10499" max="10499" width="12.6328125" customWidth="1"/>
    <col min="10500" max="10500" width="10.81640625" customWidth="1"/>
    <col min="10501" max="10501" width="8.90625" customWidth="1"/>
    <col min="10502" max="10502" width="9.1796875" customWidth="1"/>
    <col min="10503" max="10503" width="10.54296875" customWidth="1"/>
    <col min="10504" max="10504" width="9.81640625" bestFit="1" customWidth="1"/>
    <col min="10505" max="10505" width="12.1796875" customWidth="1"/>
    <col min="10506" max="10506" width="8.453125" customWidth="1"/>
    <col min="10507" max="10507" width="10.08984375" customWidth="1"/>
    <col min="10508" max="10508" width="6.36328125" customWidth="1"/>
    <col min="10509" max="10509" width="9.08984375" customWidth="1"/>
    <col min="10510" max="10510" width="9.1796875" customWidth="1"/>
    <col min="10511" max="10511" width="12.1796875" customWidth="1"/>
    <col min="10512" max="10512" width="9.08984375" bestFit="1" customWidth="1"/>
    <col min="10519" max="10519" width="7.54296875" customWidth="1"/>
    <col min="10520" max="10520" width="10.453125" customWidth="1"/>
    <col min="10521" max="10521" width="12.1796875" customWidth="1"/>
    <col min="10522" max="10522" width="13.81640625" customWidth="1"/>
    <col min="10753" max="10753" width="7.1796875" customWidth="1"/>
    <col min="10754" max="10754" width="24" customWidth="1"/>
    <col min="10755" max="10755" width="12.6328125" customWidth="1"/>
    <col min="10756" max="10756" width="10.81640625" customWidth="1"/>
    <col min="10757" max="10757" width="8.90625" customWidth="1"/>
    <col min="10758" max="10758" width="9.1796875" customWidth="1"/>
    <col min="10759" max="10759" width="10.54296875" customWidth="1"/>
    <col min="10760" max="10760" width="9.81640625" bestFit="1" customWidth="1"/>
    <col min="10761" max="10761" width="12.1796875" customWidth="1"/>
    <col min="10762" max="10762" width="8.453125" customWidth="1"/>
    <col min="10763" max="10763" width="10.08984375" customWidth="1"/>
    <col min="10764" max="10764" width="6.36328125" customWidth="1"/>
    <col min="10765" max="10765" width="9.08984375" customWidth="1"/>
    <col min="10766" max="10766" width="9.1796875" customWidth="1"/>
    <col min="10767" max="10767" width="12.1796875" customWidth="1"/>
    <col min="10768" max="10768" width="9.08984375" bestFit="1" customWidth="1"/>
    <col min="10775" max="10775" width="7.54296875" customWidth="1"/>
    <col min="10776" max="10776" width="10.453125" customWidth="1"/>
    <col min="10777" max="10777" width="12.1796875" customWidth="1"/>
    <col min="10778" max="10778" width="13.81640625" customWidth="1"/>
    <col min="11009" max="11009" width="7.1796875" customWidth="1"/>
    <col min="11010" max="11010" width="24" customWidth="1"/>
    <col min="11011" max="11011" width="12.6328125" customWidth="1"/>
    <col min="11012" max="11012" width="10.81640625" customWidth="1"/>
    <col min="11013" max="11013" width="8.90625" customWidth="1"/>
    <col min="11014" max="11014" width="9.1796875" customWidth="1"/>
    <col min="11015" max="11015" width="10.54296875" customWidth="1"/>
    <col min="11016" max="11016" width="9.81640625" bestFit="1" customWidth="1"/>
    <col min="11017" max="11017" width="12.1796875" customWidth="1"/>
    <col min="11018" max="11018" width="8.453125" customWidth="1"/>
    <col min="11019" max="11019" width="10.08984375" customWidth="1"/>
    <col min="11020" max="11020" width="6.36328125" customWidth="1"/>
    <col min="11021" max="11021" width="9.08984375" customWidth="1"/>
    <col min="11022" max="11022" width="9.1796875" customWidth="1"/>
    <col min="11023" max="11023" width="12.1796875" customWidth="1"/>
    <col min="11024" max="11024" width="9.08984375" bestFit="1" customWidth="1"/>
    <col min="11031" max="11031" width="7.54296875" customWidth="1"/>
    <col min="11032" max="11032" width="10.453125" customWidth="1"/>
    <col min="11033" max="11033" width="12.1796875" customWidth="1"/>
    <col min="11034" max="11034" width="13.81640625" customWidth="1"/>
    <col min="11265" max="11265" width="7.1796875" customWidth="1"/>
    <col min="11266" max="11266" width="24" customWidth="1"/>
    <col min="11267" max="11267" width="12.6328125" customWidth="1"/>
    <col min="11268" max="11268" width="10.81640625" customWidth="1"/>
    <col min="11269" max="11269" width="8.90625" customWidth="1"/>
    <col min="11270" max="11270" width="9.1796875" customWidth="1"/>
    <col min="11271" max="11271" width="10.54296875" customWidth="1"/>
    <col min="11272" max="11272" width="9.81640625" bestFit="1" customWidth="1"/>
    <col min="11273" max="11273" width="12.1796875" customWidth="1"/>
    <col min="11274" max="11274" width="8.453125" customWidth="1"/>
    <col min="11275" max="11275" width="10.08984375" customWidth="1"/>
    <col min="11276" max="11276" width="6.36328125" customWidth="1"/>
    <col min="11277" max="11277" width="9.08984375" customWidth="1"/>
    <col min="11278" max="11278" width="9.1796875" customWidth="1"/>
    <col min="11279" max="11279" width="12.1796875" customWidth="1"/>
    <col min="11280" max="11280" width="9.08984375" bestFit="1" customWidth="1"/>
    <col min="11287" max="11287" width="7.54296875" customWidth="1"/>
    <col min="11288" max="11288" width="10.453125" customWidth="1"/>
    <col min="11289" max="11289" width="12.1796875" customWidth="1"/>
    <col min="11290" max="11290" width="13.81640625" customWidth="1"/>
    <col min="11521" max="11521" width="7.1796875" customWidth="1"/>
    <col min="11522" max="11522" width="24" customWidth="1"/>
    <col min="11523" max="11523" width="12.6328125" customWidth="1"/>
    <col min="11524" max="11524" width="10.81640625" customWidth="1"/>
    <col min="11525" max="11525" width="8.90625" customWidth="1"/>
    <col min="11526" max="11526" width="9.1796875" customWidth="1"/>
    <col min="11527" max="11527" width="10.54296875" customWidth="1"/>
    <col min="11528" max="11528" width="9.81640625" bestFit="1" customWidth="1"/>
    <col min="11529" max="11529" width="12.1796875" customWidth="1"/>
    <col min="11530" max="11530" width="8.453125" customWidth="1"/>
    <col min="11531" max="11531" width="10.08984375" customWidth="1"/>
    <col min="11532" max="11532" width="6.36328125" customWidth="1"/>
    <col min="11533" max="11533" width="9.08984375" customWidth="1"/>
    <col min="11534" max="11534" width="9.1796875" customWidth="1"/>
    <col min="11535" max="11535" width="12.1796875" customWidth="1"/>
    <col min="11536" max="11536" width="9.08984375" bestFit="1" customWidth="1"/>
    <col min="11543" max="11543" width="7.54296875" customWidth="1"/>
    <col min="11544" max="11544" width="10.453125" customWidth="1"/>
    <col min="11545" max="11545" width="12.1796875" customWidth="1"/>
    <col min="11546" max="11546" width="13.81640625" customWidth="1"/>
    <col min="11777" max="11777" width="7.1796875" customWidth="1"/>
    <col min="11778" max="11778" width="24" customWidth="1"/>
    <col min="11779" max="11779" width="12.6328125" customWidth="1"/>
    <col min="11780" max="11780" width="10.81640625" customWidth="1"/>
    <col min="11781" max="11781" width="8.90625" customWidth="1"/>
    <col min="11782" max="11782" width="9.1796875" customWidth="1"/>
    <col min="11783" max="11783" width="10.54296875" customWidth="1"/>
    <col min="11784" max="11784" width="9.81640625" bestFit="1" customWidth="1"/>
    <col min="11785" max="11785" width="12.1796875" customWidth="1"/>
    <col min="11786" max="11786" width="8.453125" customWidth="1"/>
    <col min="11787" max="11787" width="10.08984375" customWidth="1"/>
    <col min="11788" max="11788" width="6.36328125" customWidth="1"/>
    <col min="11789" max="11789" width="9.08984375" customWidth="1"/>
    <col min="11790" max="11790" width="9.1796875" customWidth="1"/>
    <col min="11791" max="11791" width="12.1796875" customWidth="1"/>
    <col min="11792" max="11792" width="9.08984375" bestFit="1" customWidth="1"/>
    <col min="11799" max="11799" width="7.54296875" customWidth="1"/>
    <col min="11800" max="11800" width="10.453125" customWidth="1"/>
    <col min="11801" max="11801" width="12.1796875" customWidth="1"/>
    <col min="11802" max="11802" width="13.81640625" customWidth="1"/>
    <col min="12033" max="12033" width="7.1796875" customWidth="1"/>
    <col min="12034" max="12034" width="24" customWidth="1"/>
    <col min="12035" max="12035" width="12.6328125" customWidth="1"/>
    <col min="12036" max="12036" width="10.81640625" customWidth="1"/>
    <col min="12037" max="12037" width="8.90625" customWidth="1"/>
    <col min="12038" max="12038" width="9.1796875" customWidth="1"/>
    <col min="12039" max="12039" width="10.54296875" customWidth="1"/>
    <col min="12040" max="12040" width="9.81640625" bestFit="1" customWidth="1"/>
    <col min="12041" max="12041" width="12.1796875" customWidth="1"/>
    <col min="12042" max="12042" width="8.453125" customWidth="1"/>
    <col min="12043" max="12043" width="10.08984375" customWidth="1"/>
    <col min="12044" max="12044" width="6.36328125" customWidth="1"/>
    <col min="12045" max="12045" width="9.08984375" customWidth="1"/>
    <col min="12046" max="12046" width="9.1796875" customWidth="1"/>
    <col min="12047" max="12047" width="12.1796875" customWidth="1"/>
    <col min="12048" max="12048" width="9.08984375" bestFit="1" customWidth="1"/>
    <col min="12055" max="12055" width="7.54296875" customWidth="1"/>
    <col min="12056" max="12056" width="10.453125" customWidth="1"/>
    <col min="12057" max="12057" width="12.1796875" customWidth="1"/>
    <col min="12058" max="12058" width="13.81640625" customWidth="1"/>
    <col min="12289" max="12289" width="7.1796875" customWidth="1"/>
    <col min="12290" max="12290" width="24" customWidth="1"/>
    <col min="12291" max="12291" width="12.6328125" customWidth="1"/>
    <col min="12292" max="12292" width="10.81640625" customWidth="1"/>
    <col min="12293" max="12293" width="8.90625" customWidth="1"/>
    <col min="12294" max="12294" width="9.1796875" customWidth="1"/>
    <col min="12295" max="12295" width="10.54296875" customWidth="1"/>
    <col min="12296" max="12296" width="9.81640625" bestFit="1" customWidth="1"/>
    <col min="12297" max="12297" width="12.1796875" customWidth="1"/>
    <col min="12298" max="12298" width="8.453125" customWidth="1"/>
    <col min="12299" max="12299" width="10.08984375" customWidth="1"/>
    <col min="12300" max="12300" width="6.36328125" customWidth="1"/>
    <col min="12301" max="12301" width="9.08984375" customWidth="1"/>
    <col min="12302" max="12302" width="9.1796875" customWidth="1"/>
    <col min="12303" max="12303" width="12.1796875" customWidth="1"/>
    <col min="12304" max="12304" width="9.08984375" bestFit="1" customWidth="1"/>
    <col min="12311" max="12311" width="7.54296875" customWidth="1"/>
    <col min="12312" max="12312" width="10.453125" customWidth="1"/>
    <col min="12313" max="12313" width="12.1796875" customWidth="1"/>
    <col min="12314" max="12314" width="13.81640625" customWidth="1"/>
    <col min="12545" max="12545" width="7.1796875" customWidth="1"/>
    <col min="12546" max="12546" width="24" customWidth="1"/>
    <col min="12547" max="12547" width="12.6328125" customWidth="1"/>
    <col min="12548" max="12548" width="10.81640625" customWidth="1"/>
    <col min="12549" max="12549" width="8.90625" customWidth="1"/>
    <col min="12550" max="12550" width="9.1796875" customWidth="1"/>
    <col min="12551" max="12551" width="10.54296875" customWidth="1"/>
    <col min="12552" max="12552" width="9.81640625" bestFit="1" customWidth="1"/>
    <col min="12553" max="12553" width="12.1796875" customWidth="1"/>
    <col min="12554" max="12554" width="8.453125" customWidth="1"/>
    <col min="12555" max="12555" width="10.08984375" customWidth="1"/>
    <col min="12556" max="12556" width="6.36328125" customWidth="1"/>
    <col min="12557" max="12557" width="9.08984375" customWidth="1"/>
    <col min="12558" max="12558" width="9.1796875" customWidth="1"/>
    <col min="12559" max="12559" width="12.1796875" customWidth="1"/>
    <col min="12560" max="12560" width="9.08984375" bestFit="1" customWidth="1"/>
    <col min="12567" max="12567" width="7.54296875" customWidth="1"/>
    <col min="12568" max="12568" width="10.453125" customWidth="1"/>
    <col min="12569" max="12569" width="12.1796875" customWidth="1"/>
    <col min="12570" max="12570" width="13.81640625" customWidth="1"/>
    <col min="12801" max="12801" width="7.1796875" customWidth="1"/>
    <col min="12802" max="12802" width="24" customWidth="1"/>
    <col min="12803" max="12803" width="12.6328125" customWidth="1"/>
    <col min="12804" max="12804" width="10.81640625" customWidth="1"/>
    <col min="12805" max="12805" width="8.90625" customWidth="1"/>
    <col min="12806" max="12806" width="9.1796875" customWidth="1"/>
    <col min="12807" max="12807" width="10.54296875" customWidth="1"/>
    <col min="12808" max="12808" width="9.81640625" bestFit="1" customWidth="1"/>
    <col min="12809" max="12809" width="12.1796875" customWidth="1"/>
    <col min="12810" max="12810" width="8.453125" customWidth="1"/>
    <col min="12811" max="12811" width="10.08984375" customWidth="1"/>
    <col min="12812" max="12812" width="6.36328125" customWidth="1"/>
    <col min="12813" max="12813" width="9.08984375" customWidth="1"/>
    <col min="12814" max="12814" width="9.1796875" customWidth="1"/>
    <col min="12815" max="12815" width="12.1796875" customWidth="1"/>
    <col min="12816" max="12816" width="9.08984375" bestFit="1" customWidth="1"/>
    <col min="12823" max="12823" width="7.54296875" customWidth="1"/>
    <col min="12824" max="12824" width="10.453125" customWidth="1"/>
    <col min="12825" max="12825" width="12.1796875" customWidth="1"/>
    <col min="12826" max="12826" width="13.81640625" customWidth="1"/>
    <col min="13057" max="13057" width="7.1796875" customWidth="1"/>
    <col min="13058" max="13058" width="24" customWidth="1"/>
    <col min="13059" max="13059" width="12.6328125" customWidth="1"/>
    <col min="13060" max="13060" width="10.81640625" customWidth="1"/>
    <col min="13061" max="13061" width="8.90625" customWidth="1"/>
    <col min="13062" max="13062" width="9.1796875" customWidth="1"/>
    <col min="13063" max="13063" width="10.54296875" customWidth="1"/>
    <col min="13064" max="13064" width="9.81640625" bestFit="1" customWidth="1"/>
    <col min="13065" max="13065" width="12.1796875" customWidth="1"/>
    <col min="13066" max="13066" width="8.453125" customWidth="1"/>
    <col min="13067" max="13067" width="10.08984375" customWidth="1"/>
    <col min="13068" max="13068" width="6.36328125" customWidth="1"/>
    <col min="13069" max="13069" width="9.08984375" customWidth="1"/>
    <col min="13070" max="13070" width="9.1796875" customWidth="1"/>
    <col min="13071" max="13071" width="12.1796875" customWidth="1"/>
    <col min="13072" max="13072" width="9.08984375" bestFit="1" customWidth="1"/>
    <col min="13079" max="13079" width="7.54296875" customWidth="1"/>
    <col min="13080" max="13080" width="10.453125" customWidth="1"/>
    <col min="13081" max="13081" width="12.1796875" customWidth="1"/>
    <col min="13082" max="13082" width="13.81640625" customWidth="1"/>
    <col min="13313" max="13313" width="7.1796875" customWidth="1"/>
    <col min="13314" max="13314" width="24" customWidth="1"/>
    <col min="13315" max="13315" width="12.6328125" customWidth="1"/>
    <col min="13316" max="13316" width="10.81640625" customWidth="1"/>
    <col min="13317" max="13317" width="8.90625" customWidth="1"/>
    <col min="13318" max="13318" width="9.1796875" customWidth="1"/>
    <col min="13319" max="13319" width="10.54296875" customWidth="1"/>
    <col min="13320" max="13320" width="9.81640625" bestFit="1" customWidth="1"/>
    <col min="13321" max="13321" width="12.1796875" customWidth="1"/>
    <col min="13322" max="13322" width="8.453125" customWidth="1"/>
    <col min="13323" max="13323" width="10.08984375" customWidth="1"/>
    <col min="13324" max="13324" width="6.36328125" customWidth="1"/>
    <col min="13325" max="13325" width="9.08984375" customWidth="1"/>
    <col min="13326" max="13326" width="9.1796875" customWidth="1"/>
    <col min="13327" max="13327" width="12.1796875" customWidth="1"/>
    <col min="13328" max="13328" width="9.08984375" bestFit="1" customWidth="1"/>
    <col min="13335" max="13335" width="7.54296875" customWidth="1"/>
    <col min="13336" max="13336" width="10.453125" customWidth="1"/>
    <col min="13337" max="13337" width="12.1796875" customWidth="1"/>
    <col min="13338" max="13338" width="13.81640625" customWidth="1"/>
    <col min="13569" max="13569" width="7.1796875" customWidth="1"/>
    <col min="13570" max="13570" width="24" customWidth="1"/>
    <col min="13571" max="13571" width="12.6328125" customWidth="1"/>
    <col min="13572" max="13572" width="10.81640625" customWidth="1"/>
    <col min="13573" max="13573" width="8.90625" customWidth="1"/>
    <col min="13574" max="13574" width="9.1796875" customWidth="1"/>
    <col min="13575" max="13575" width="10.54296875" customWidth="1"/>
    <col min="13576" max="13576" width="9.81640625" bestFit="1" customWidth="1"/>
    <col min="13577" max="13577" width="12.1796875" customWidth="1"/>
    <col min="13578" max="13578" width="8.453125" customWidth="1"/>
    <col min="13579" max="13579" width="10.08984375" customWidth="1"/>
    <col min="13580" max="13580" width="6.36328125" customWidth="1"/>
    <col min="13581" max="13581" width="9.08984375" customWidth="1"/>
    <col min="13582" max="13582" width="9.1796875" customWidth="1"/>
    <col min="13583" max="13583" width="12.1796875" customWidth="1"/>
    <col min="13584" max="13584" width="9.08984375" bestFit="1" customWidth="1"/>
    <col min="13591" max="13591" width="7.54296875" customWidth="1"/>
    <col min="13592" max="13592" width="10.453125" customWidth="1"/>
    <col min="13593" max="13593" width="12.1796875" customWidth="1"/>
    <col min="13594" max="13594" width="13.81640625" customWidth="1"/>
    <col min="13825" max="13825" width="7.1796875" customWidth="1"/>
    <col min="13826" max="13826" width="24" customWidth="1"/>
    <col min="13827" max="13827" width="12.6328125" customWidth="1"/>
    <col min="13828" max="13828" width="10.81640625" customWidth="1"/>
    <col min="13829" max="13829" width="8.90625" customWidth="1"/>
    <col min="13830" max="13830" width="9.1796875" customWidth="1"/>
    <col min="13831" max="13831" width="10.54296875" customWidth="1"/>
    <col min="13832" max="13832" width="9.81640625" bestFit="1" customWidth="1"/>
    <col min="13833" max="13833" width="12.1796875" customWidth="1"/>
    <col min="13834" max="13834" width="8.453125" customWidth="1"/>
    <col min="13835" max="13835" width="10.08984375" customWidth="1"/>
    <col min="13836" max="13836" width="6.36328125" customWidth="1"/>
    <col min="13837" max="13837" width="9.08984375" customWidth="1"/>
    <col min="13838" max="13838" width="9.1796875" customWidth="1"/>
    <col min="13839" max="13839" width="12.1796875" customWidth="1"/>
    <col min="13840" max="13840" width="9.08984375" bestFit="1" customWidth="1"/>
    <col min="13847" max="13847" width="7.54296875" customWidth="1"/>
    <col min="13848" max="13848" width="10.453125" customWidth="1"/>
    <col min="13849" max="13849" width="12.1796875" customWidth="1"/>
    <col min="13850" max="13850" width="13.81640625" customWidth="1"/>
    <col min="14081" max="14081" width="7.1796875" customWidth="1"/>
    <col min="14082" max="14082" width="24" customWidth="1"/>
    <col min="14083" max="14083" width="12.6328125" customWidth="1"/>
    <col min="14084" max="14084" width="10.81640625" customWidth="1"/>
    <col min="14085" max="14085" width="8.90625" customWidth="1"/>
    <col min="14086" max="14086" width="9.1796875" customWidth="1"/>
    <col min="14087" max="14087" width="10.54296875" customWidth="1"/>
    <col min="14088" max="14088" width="9.81640625" bestFit="1" customWidth="1"/>
    <col min="14089" max="14089" width="12.1796875" customWidth="1"/>
    <col min="14090" max="14090" width="8.453125" customWidth="1"/>
    <col min="14091" max="14091" width="10.08984375" customWidth="1"/>
    <col min="14092" max="14092" width="6.36328125" customWidth="1"/>
    <col min="14093" max="14093" width="9.08984375" customWidth="1"/>
    <col min="14094" max="14094" width="9.1796875" customWidth="1"/>
    <col min="14095" max="14095" width="12.1796875" customWidth="1"/>
    <col min="14096" max="14096" width="9.08984375" bestFit="1" customWidth="1"/>
    <col min="14103" max="14103" width="7.54296875" customWidth="1"/>
    <col min="14104" max="14104" width="10.453125" customWidth="1"/>
    <col min="14105" max="14105" width="12.1796875" customWidth="1"/>
    <col min="14106" max="14106" width="13.81640625" customWidth="1"/>
    <col min="14337" max="14337" width="7.1796875" customWidth="1"/>
    <col min="14338" max="14338" width="24" customWidth="1"/>
    <col min="14339" max="14339" width="12.6328125" customWidth="1"/>
    <col min="14340" max="14340" width="10.81640625" customWidth="1"/>
    <col min="14341" max="14341" width="8.90625" customWidth="1"/>
    <col min="14342" max="14342" width="9.1796875" customWidth="1"/>
    <col min="14343" max="14343" width="10.54296875" customWidth="1"/>
    <col min="14344" max="14344" width="9.81640625" bestFit="1" customWidth="1"/>
    <col min="14345" max="14345" width="12.1796875" customWidth="1"/>
    <col min="14346" max="14346" width="8.453125" customWidth="1"/>
    <col min="14347" max="14347" width="10.08984375" customWidth="1"/>
    <col min="14348" max="14348" width="6.36328125" customWidth="1"/>
    <col min="14349" max="14349" width="9.08984375" customWidth="1"/>
    <col min="14350" max="14350" width="9.1796875" customWidth="1"/>
    <col min="14351" max="14351" width="12.1796875" customWidth="1"/>
    <col min="14352" max="14352" width="9.08984375" bestFit="1" customWidth="1"/>
    <col min="14359" max="14359" width="7.54296875" customWidth="1"/>
    <col min="14360" max="14360" width="10.453125" customWidth="1"/>
    <col min="14361" max="14361" width="12.1796875" customWidth="1"/>
    <col min="14362" max="14362" width="13.81640625" customWidth="1"/>
    <col min="14593" max="14593" width="7.1796875" customWidth="1"/>
    <col min="14594" max="14594" width="24" customWidth="1"/>
    <col min="14595" max="14595" width="12.6328125" customWidth="1"/>
    <col min="14596" max="14596" width="10.81640625" customWidth="1"/>
    <col min="14597" max="14597" width="8.90625" customWidth="1"/>
    <col min="14598" max="14598" width="9.1796875" customWidth="1"/>
    <col min="14599" max="14599" width="10.54296875" customWidth="1"/>
    <col min="14600" max="14600" width="9.81640625" bestFit="1" customWidth="1"/>
    <col min="14601" max="14601" width="12.1796875" customWidth="1"/>
    <col min="14602" max="14602" width="8.453125" customWidth="1"/>
    <col min="14603" max="14603" width="10.08984375" customWidth="1"/>
    <col min="14604" max="14604" width="6.36328125" customWidth="1"/>
    <col min="14605" max="14605" width="9.08984375" customWidth="1"/>
    <col min="14606" max="14606" width="9.1796875" customWidth="1"/>
    <col min="14607" max="14607" width="12.1796875" customWidth="1"/>
    <col min="14608" max="14608" width="9.08984375" bestFit="1" customWidth="1"/>
    <col min="14615" max="14615" width="7.54296875" customWidth="1"/>
    <col min="14616" max="14616" width="10.453125" customWidth="1"/>
    <col min="14617" max="14617" width="12.1796875" customWidth="1"/>
    <col min="14618" max="14618" width="13.81640625" customWidth="1"/>
    <col min="14849" max="14849" width="7.1796875" customWidth="1"/>
    <col min="14850" max="14850" width="24" customWidth="1"/>
    <col min="14851" max="14851" width="12.6328125" customWidth="1"/>
    <col min="14852" max="14852" width="10.81640625" customWidth="1"/>
    <col min="14853" max="14853" width="8.90625" customWidth="1"/>
    <col min="14854" max="14854" width="9.1796875" customWidth="1"/>
    <col min="14855" max="14855" width="10.54296875" customWidth="1"/>
    <col min="14856" max="14856" width="9.81640625" bestFit="1" customWidth="1"/>
    <col min="14857" max="14857" width="12.1796875" customWidth="1"/>
    <col min="14858" max="14858" width="8.453125" customWidth="1"/>
    <col min="14859" max="14859" width="10.08984375" customWidth="1"/>
    <col min="14860" max="14860" width="6.36328125" customWidth="1"/>
    <col min="14861" max="14861" width="9.08984375" customWidth="1"/>
    <col min="14862" max="14862" width="9.1796875" customWidth="1"/>
    <col min="14863" max="14863" width="12.1796875" customWidth="1"/>
    <col min="14864" max="14864" width="9.08984375" bestFit="1" customWidth="1"/>
    <col min="14871" max="14871" width="7.54296875" customWidth="1"/>
    <col min="14872" max="14872" width="10.453125" customWidth="1"/>
    <col min="14873" max="14873" width="12.1796875" customWidth="1"/>
    <col min="14874" max="14874" width="13.81640625" customWidth="1"/>
    <col min="15105" max="15105" width="7.1796875" customWidth="1"/>
    <col min="15106" max="15106" width="24" customWidth="1"/>
    <col min="15107" max="15107" width="12.6328125" customWidth="1"/>
    <col min="15108" max="15108" width="10.81640625" customWidth="1"/>
    <col min="15109" max="15109" width="8.90625" customWidth="1"/>
    <col min="15110" max="15110" width="9.1796875" customWidth="1"/>
    <col min="15111" max="15111" width="10.54296875" customWidth="1"/>
    <col min="15112" max="15112" width="9.81640625" bestFit="1" customWidth="1"/>
    <col min="15113" max="15113" width="12.1796875" customWidth="1"/>
    <col min="15114" max="15114" width="8.453125" customWidth="1"/>
    <col min="15115" max="15115" width="10.08984375" customWidth="1"/>
    <col min="15116" max="15116" width="6.36328125" customWidth="1"/>
    <col min="15117" max="15117" width="9.08984375" customWidth="1"/>
    <col min="15118" max="15118" width="9.1796875" customWidth="1"/>
    <col min="15119" max="15119" width="12.1796875" customWidth="1"/>
    <col min="15120" max="15120" width="9.08984375" bestFit="1" customWidth="1"/>
    <col min="15127" max="15127" width="7.54296875" customWidth="1"/>
    <col min="15128" max="15128" width="10.453125" customWidth="1"/>
    <col min="15129" max="15129" width="12.1796875" customWidth="1"/>
    <col min="15130" max="15130" width="13.81640625" customWidth="1"/>
    <col min="15361" max="15361" width="7.1796875" customWidth="1"/>
    <col min="15362" max="15362" width="24" customWidth="1"/>
    <col min="15363" max="15363" width="12.6328125" customWidth="1"/>
    <col min="15364" max="15364" width="10.81640625" customWidth="1"/>
    <col min="15365" max="15365" width="8.90625" customWidth="1"/>
    <col min="15366" max="15366" width="9.1796875" customWidth="1"/>
    <col min="15367" max="15367" width="10.54296875" customWidth="1"/>
    <col min="15368" max="15368" width="9.81640625" bestFit="1" customWidth="1"/>
    <col min="15369" max="15369" width="12.1796875" customWidth="1"/>
    <col min="15370" max="15370" width="8.453125" customWidth="1"/>
    <col min="15371" max="15371" width="10.08984375" customWidth="1"/>
    <col min="15372" max="15372" width="6.36328125" customWidth="1"/>
    <col min="15373" max="15373" width="9.08984375" customWidth="1"/>
    <col min="15374" max="15374" width="9.1796875" customWidth="1"/>
    <col min="15375" max="15375" width="12.1796875" customWidth="1"/>
    <col min="15376" max="15376" width="9.08984375" bestFit="1" customWidth="1"/>
    <col min="15383" max="15383" width="7.54296875" customWidth="1"/>
    <col min="15384" max="15384" width="10.453125" customWidth="1"/>
    <col min="15385" max="15385" width="12.1796875" customWidth="1"/>
    <col min="15386" max="15386" width="13.81640625" customWidth="1"/>
    <col min="15617" max="15617" width="7.1796875" customWidth="1"/>
    <col min="15618" max="15618" width="24" customWidth="1"/>
    <col min="15619" max="15619" width="12.6328125" customWidth="1"/>
    <col min="15620" max="15620" width="10.81640625" customWidth="1"/>
    <col min="15621" max="15621" width="8.90625" customWidth="1"/>
    <col min="15622" max="15622" width="9.1796875" customWidth="1"/>
    <col min="15623" max="15623" width="10.54296875" customWidth="1"/>
    <col min="15624" max="15624" width="9.81640625" bestFit="1" customWidth="1"/>
    <col min="15625" max="15625" width="12.1796875" customWidth="1"/>
    <col min="15626" max="15626" width="8.453125" customWidth="1"/>
    <col min="15627" max="15627" width="10.08984375" customWidth="1"/>
    <col min="15628" max="15628" width="6.36328125" customWidth="1"/>
    <col min="15629" max="15629" width="9.08984375" customWidth="1"/>
    <col min="15630" max="15630" width="9.1796875" customWidth="1"/>
    <col min="15631" max="15631" width="12.1796875" customWidth="1"/>
    <col min="15632" max="15632" width="9.08984375" bestFit="1" customWidth="1"/>
    <col min="15639" max="15639" width="7.54296875" customWidth="1"/>
    <col min="15640" max="15640" width="10.453125" customWidth="1"/>
    <col min="15641" max="15641" width="12.1796875" customWidth="1"/>
    <col min="15642" max="15642" width="13.81640625" customWidth="1"/>
    <col min="15873" max="15873" width="7.1796875" customWidth="1"/>
    <col min="15874" max="15874" width="24" customWidth="1"/>
    <col min="15875" max="15875" width="12.6328125" customWidth="1"/>
    <col min="15876" max="15876" width="10.81640625" customWidth="1"/>
    <col min="15877" max="15877" width="8.90625" customWidth="1"/>
    <col min="15878" max="15878" width="9.1796875" customWidth="1"/>
    <col min="15879" max="15879" width="10.54296875" customWidth="1"/>
    <col min="15880" max="15880" width="9.81640625" bestFit="1" customWidth="1"/>
    <col min="15881" max="15881" width="12.1796875" customWidth="1"/>
    <col min="15882" max="15882" width="8.453125" customWidth="1"/>
    <col min="15883" max="15883" width="10.08984375" customWidth="1"/>
    <col min="15884" max="15884" width="6.36328125" customWidth="1"/>
    <col min="15885" max="15885" width="9.08984375" customWidth="1"/>
    <col min="15886" max="15886" width="9.1796875" customWidth="1"/>
    <col min="15887" max="15887" width="12.1796875" customWidth="1"/>
    <col min="15888" max="15888" width="9.08984375" bestFit="1" customWidth="1"/>
    <col min="15895" max="15895" width="7.54296875" customWidth="1"/>
    <col min="15896" max="15896" width="10.453125" customWidth="1"/>
    <col min="15897" max="15897" width="12.1796875" customWidth="1"/>
    <col min="15898" max="15898" width="13.81640625" customWidth="1"/>
    <col min="16129" max="16129" width="7.1796875" customWidth="1"/>
    <col min="16130" max="16130" width="24" customWidth="1"/>
    <col min="16131" max="16131" width="12.6328125" customWidth="1"/>
    <col min="16132" max="16132" width="10.81640625" customWidth="1"/>
    <col min="16133" max="16133" width="8.90625" customWidth="1"/>
    <col min="16134" max="16134" width="9.1796875" customWidth="1"/>
    <col min="16135" max="16135" width="10.54296875" customWidth="1"/>
    <col min="16136" max="16136" width="9.81640625" bestFit="1" customWidth="1"/>
    <col min="16137" max="16137" width="12.1796875" customWidth="1"/>
    <col min="16138" max="16138" width="8.453125" customWidth="1"/>
    <col min="16139" max="16139" width="10.08984375" customWidth="1"/>
    <col min="16140" max="16140" width="6.36328125" customWidth="1"/>
    <col min="16141" max="16141" width="9.08984375" customWidth="1"/>
    <col min="16142" max="16142" width="9.1796875" customWidth="1"/>
    <col min="16143" max="16143" width="12.1796875" customWidth="1"/>
    <col min="16144" max="16144" width="9.08984375" bestFit="1" customWidth="1"/>
    <col min="16151" max="16151" width="7.54296875" customWidth="1"/>
    <col min="16152" max="16152" width="10.453125" customWidth="1"/>
    <col min="16153" max="16153" width="12.1796875" customWidth="1"/>
    <col min="16154" max="16154" width="13.81640625" customWidth="1"/>
  </cols>
  <sheetData>
    <row r="1" spans="1:20" ht="15.5" x14ac:dyDescent="0.35">
      <c r="A1" s="1" t="s">
        <v>0</v>
      </c>
      <c r="B1" s="1"/>
    </row>
    <row r="2" spans="1:20" x14ac:dyDescent="0.35">
      <c r="A2" s="2" t="s">
        <v>1</v>
      </c>
      <c r="B2" s="2"/>
      <c r="T2" s="3"/>
    </row>
    <row r="3" spans="1:20" x14ac:dyDescent="0.35">
      <c r="A3" s="4" t="s">
        <v>2</v>
      </c>
      <c r="B3" s="4"/>
      <c r="T3" s="3"/>
    </row>
    <row r="4" spans="1:20" x14ac:dyDescent="0.35">
      <c r="A4" s="2" t="s">
        <v>3</v>
      </c>
      <c r="B4" s="2"/>
      <c r="T4" s="3"/>
    </row>
    <row r="5" spans="1:20" ht="15" customHeight="1" x14ac:dyDescent="0.35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6"/>
      <c r="O5" s="7"/>
      <c r="P5" s="7"/>
      <c r="T5" s="3"/>
    </row>
    <row r="6" spans="1:20" ht="15" customHeight="1" x14ac:dyDescent="0.3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7"/>
      <c r="P6" s="7"/>
      <c r="T6" s="3"/>
    </row>
    <row r="7" spans="1:20" x14ac:dyDescent="0.35">
      <c r="A7" s="8" t="s">
        <v>5</v>
      </c>
      <c r="B7" s="8"/>
      <c r="C7" s="9"/>
      <c r="D7" s="10" t="s">
        <v>6</v>
      </c>
      <c r="E7" s="11"/>
      <c r="F7" s="10" t="s">
        <v>7</v>
      </c>
      <c r="G7" s="11"/>
      <c r="H7" s="11"/>
      <c r="I7" s="11"/>
      <c r="J7" s="11"/>
      <c r="K7" s="11"/>
      <c r="L7" s="11"/>
      <c r="M7" s="12"/>
      <c r="N7" s="13"/>
    </row>
    <row r="8" spans="1:20" s="23" customFormat="1" ht="60" x14ac:dyDescent="0.35">
      <c r="A8" s="14" t="s">
        <v>8</v>
      </c>
      <c r="B8" s="15" t="s">
        <v>9</v>
      </c>
      <c r="C8" s="16" t="s">
        <v>10</v>
      </c>
      <c r="D8" s="17" t="s">
        <v>11</v>
      </c>
      <c r="E8" s="18" t="s">
        <v>12</v>
      </c>
      <c r="F8" s="18" t="s">
        <v>13</v>
      </c>
      <c r="G8" s="18" t="s">
        <v>86</v>
      </c>
      <c r="H8" s="18" t="s">
        <v>14</v>
      </c>
      <c r="I8" s="18" t="s">
        <v>15</v>
      </c>
      <c r="J8" s="19" t="s">
        <v>16</v>
      </c>
      <c r="K8" s="18" t="s">
        <v>17</v>
      </c>
      <c r="L8" s="18" t="s">
        <v>18</v>
      </c>
      <c r="M8" s="18" t="s">
        <v>19</v>
      </c>
      <c r="N8" s="20" t="s">
        <v>20</v>
      </c>
      <c r="O8" s="21" t="s">
        <v>21</v>
      </c>
      <c r="P8" s="22" t="s">
        <v>22</v>
      </c>
    </row>
    <row r="9" spans="1:20" x14ac:dyDescent="0.35">
      <c r="A9" s="24">
        <v>311</v>
      </c>
      <c r="B9" s="25" t="s">
        <v>23</v>
      </c>
      <c r="C9" s="26">
        <f t="shared" ref="C9:C14" si="0">SUM(D9:N9)+SUM(C27:L27)</f>
        <v>6379182</v>
      </c>
      <c r="D9" s="27">
        <f>4990840+170000+35000</f>
        <v>5195840</v>
      </c>
      <c r="E9" s="27">
        <f>255500</f>
        <v>255500</v>
      </c>
      <c r="F9" s="28">
        <v>293210</v>
      </c>
      <c r="G9" s="29"/>
      <c r="H9" s="27">
        <v>204280</v>
      </c>
      <c r="I9" s="27">
        <f>362300</f>
        <v>362300</v>
      </c>
      <c r="J9" s="27">
        <f>12500</f>
        <v>12500</v>
      </c>
      <c r="K9" s="27"/>
      <c r="L9" s="27"/>
      <c r="M9" s="27"/>
      <c r="N9" s="30"/>
      <c r="O9" s="31">
        <f>SUM(D9:M9)-140000</f>
        <v>6183630</v>
      </c>
      <c r="P9" s="31">
        <f>O9</f>
        <v>6183630</v>
      </c>
    </row>
    <row r="10" spans="1:20" x14ac:dyDescent="0.35">
      <c r="A10" s="24">
        <v>312</v>
      </c>
      <c r="B10" s="25" t="s">
        <v>24</v>
      </c>
      <c r="C10" s="26">
        <f t="shared" si="0"/>
        <v>342450</v>
      </c>
      <c r="D10" s="32">
        <v>260000</v>
      </c>
      <c r="E10" s="32"/>
      <c r="F10" s="33">
        <v>29520</v>
      </c>
      <c r="G10" s="34"/>
      <c r="H10" s="32">
        <v>19680</v>
      </c>
      <c r="I10" s="32">
        <v>26760</v>
      </c>
      <c r="J10" s="32"/>
      <c r="K10" s="32"/>
      <c r="L10" s="32"/>
      <c r="M10" s="32"/>
      <c r="N10" s="33"/>
      <c r="O10" s="31">
        <f>SUM(D10:M10)</f>
        <v>335960</v>
      </c>
      <c r="P10" s="31">
        <f t="shared" ref="P10:P22" si="1">O10</f>
        <v>335960</v>
      </c>
    </row>
    <row r="11" spans="1:20" x14ac:dyDescent="0.35">
      <c r="A11" s="24">
        <v>313</v>
      </c>
      <c r="B11" s="25" t="s">
        <v>25</v>
      </c>
      <c r="C11" s="26">
        <f t="shared" si="0"/>
        <v>1072255</v>
      </c>
      <c r="D11" s="32">
        <v>860000</v>
      </c>
      <c r="E11" s="32">
        <f>45500+5600</f>
        <v>51100</v>
      </c>
      <c r="F11" s="33">
        <v>49250</v>
      </c>
      <c r="G11" s="34"/>
      <c r="H11" s="32">
        <v>32900</v>
      </c>
      <c r="I11" s="32">
        <f>64200+600</f>
        <v>64800</v>
      </c>
      <c r="J11" s="32">
        <v>2500</v>
      </c>
      <c r="K11" s="32"/>
      <c r="L11" s="32"/>
      <c r="M11" s="32"/>
      <c r="N11" s="33"/>
      <c r="O11" s="31">
        <f>SUM(D11:M11)-18320</f>
        <v>1042230</v>
      </c>
      <c r="P11" s="31">
        <f>O11</f>
        <v>1042230</v>
      </c>
    </row>
    <row r="12" spans="1:20" x14ac:dyDescent="0.35">
      <c r="A12" s="24">
        <v>321</v>
      </c>
      <c r="B12" s="25" t="s">
        <v>26</v>
      </c>
      <c r="C12" s="26">
        <f t="shared" si="0"/>
        <v>250632</v>
      </c>
      <c r="D12" s="32">
        <v>121780</v>
      </c>
      <c r="E12" s="32">
        <f>1700</f>
        <v>1700</v>
      </c>
      <c r="F12" s="33">
        <f>31560+3360</f>
        <v>34920</v>
      </c>
      <c r="G12" s="34">
        <f>15172+10500</f>
        <v>25672</v>
      </c>
      <c r="H12" s="32">
        <v>23240</v>
      </c>
      <c r="I12" s="32">
        <v>6240</v>
      </c>
      <c r="J12" s="32">
        <f>1120</f>
        <v>1120</v>
      </c>
      <c r="K12" s="32"/>
      <c r="L12" s="32"/>
      <c r="M12" s="32"/>
      <c r="N12" s="35"/>
      <c r="O12" s="31">
        <f>SUM(D12:M12)</f>
        <v>214672</v>
      </c>
      <c r="P12" s="31">
        <f t="shared" si="1"/>
        <v>214672</v>
      </c>
      <c r="Q12" s="36"/>
    </row>
    <row r="13" spans="1:20" x14ac:dyDescent="0.35">
      <c r="A13" s="24">
        <v>322</v>
      </c>
      <c r="B13" s="25" t="s">
        <v>27</v>
      </c>
      <c r="C13" s="26">
        <f t="shared" si="0"/>
        <v>603302</v>
      </c>
      <c r="D13" s="32"/>
      <c r="E13" s="32">
        <f>45000+25500</f>
        <v>70500</v>
      </c>
      <c r="F13" s="33"/>
      <c r="G13" s="34">
        <f>44300+100+229000+4500</f>
        <v>277900</v>
      </c>
      <c r="H13" s="32"/>
      <c r="I13" s="32"/>
      <c r="J13" s="32">
        <f>3300</f>
        <v>3300</v>
      </c>
      <c r="K13" s="32">
        <v>7000</v>
      </c>
      <c r="L13" s="32">
        <v>25000</v>
      </c>
      <c r="M13" s="32">
        <v>80000</v>
      </c>
      <c r="N13" s="35"/>
      <c r="O13" s="31">
        <f>SUM(D13:M13)</f>
        <v>463700</v>
      </c>
      <c r="P13" s="31">
        <f t="shared" si="1"/>
        <v>463700</v>
      </c>
    </row>
    <row r="14" spans="1:20" x14ac:dyDescent="0.35">
      <c r="A14" s="24">
        <v>323</v>
      </c>
      <c r="B14" s="25" t="s">
        <v>28</v>
      </c>
      <c r="C14" s="26">
        <f t="shared" si="0"/>
        <v>299434</v>
      </c>
      <c r="D14" s="32"/>
      <c r="E14" s="32">
        <f>7500+1500+3500</f>
        <v>12500</v>
      </c>
      <c r="F14" s="33">
        <v>2520</v>
      </c>
      <c r="G14" s="34">
        <f>70000+25500+19100+9800+12000+9000+15900+4000</f>
        <v>165300</v>
      </c>
      <c r="H14" s="32">
        <v>1700</v>
      </c>
      <c r="I14" s="32"/>
      <c r="J14" s="32"/>
      <c r="K14" s="32"/>
      <c r="L14" s="32"/>
      <c r="M14" s="32"/>
      <c r="N14" s="35"/>
      <c r="O14" s="31">
        <f>SUM(D14:M14)</f>
        <v>182020</v>
      </c>
      <c r="P14" s="31">
        <f t="shared" si="1"/>
        <v>182020</v>
      </c>
    </row>
    <row r="15" spans="1:20" x14ac:dyDescent="0.35">
      <c r="A15" s="24">
        <v>324</v>
      </c>
      <c r="B15" s="125" t="s">
        <v>29</v>
      </c>
      <c r="C15" s="26">
        <f>SUM(D15:N15)+SUM(C33:L33)+0.3</f>
        <v>18000.3</v>
      </c>
      <c r="D15" s="32"/>
      <c r="E15" s="32"/>
      <c r="F15" s="33"/>
      <c r="G15" s="34"/>
      <c r="H15" s="32"/>
      <c r="I15" s="32"/>
      <c r="J15" s="32"/>
      <c r="K15" s="32"/>
      <c r="L15" s="32"/>
      <c r="M15" s="32"/>
      <c r="N15" s="35"/>
      <c r="O15" s="31">
        <f>SUM(D15:M15)</f>
        <v>0</v>
      </c>
      <c r="P15" s="31">
        <f t="shared" si="1"/>
        <v>0</v>
      </c>
      <c r="Q15" s="36"/>
    </row>
    <row r="16" spans="1:20" ht="29" x14ac:dyDescent="0.35">
      <c r="A16" s="24">
        <v>329</v>
      </c>
      <c r="B16" s="25" t="s">
        <v>30</v>
      </c>
      <c r="C16" s="26">
        <f>SUM(D16:N16)+SUM(C34:L34)</f>
        <v>199528</v>
      </c>
      <c r="D16" s="32">
        <v>24000</v>
      </c>
      <c r="E16" s="32">
        <f>23000+104580+500</f>
        <v>128080</v>
      </c>
      <c r="F16" s="33"/>
      <c r="G16" s="34">
        <f>19500+2300+7838+10</f>
        <v>29648</v>
      </c>
      <c r="H16" s="32"/>
      <c r="I16" s="32">
        <v>8000</v>
      </c>
      <c r="J16" s="32"/>
      <c r="K16" s="32"/>
      <c r="L16" s="32"/>
      <c r="M16" s="32"/>
      <c r="N16" s="35"/>
      <c r="O16" s="31">
        <f>SUM(D16:M16)-128080</f>
        <v>61648</v>
      </c>
      <c r="P16" s="31">
        <f t="shared" si="1"/>
        <v>61648</v>
      </c>
    </row>
    <row r="17" spans="1:26" x14ac:dyDescent="0.35">
      <c r="A17" s="24">
        <v>343</v>
      </c>
      <c r="B17" s="25" t="s">
        <v>31</v>
      </c>
      <c r="C17" s="26">
        <f>SUM(D17:N17)+SUM(C35:L35)</f>
        <v>56610</v>
      </c>
      <c r="D17" s="32"/>
      <c r="E17" s="32">
        <v>50000</v>
      </c>
      <c r="F17" s="33"/>
      <c r="G17" s="34">
        <v>100</v>
      </c>
      <c r="H17" s="32"/>
      <c r="I17" s="32">
        <v>4500</v>
      </c>
      <c r="J17" s="32"/>
      <c r="K17" s="32"/>
      <c r="L17" s="32"/>
      <c r="M17" s="32"/>
      <c r="N17" s="33"/>
      <c r="O17" s="31">
        <f>SUM(D17:M17)</f>
        <v>54600</v>
      </c>
      <c r="P17" s="31">
        <f t="shared" si="1"/>
        <v>54600</v>
      </c>
      <c r="Q17" s="36"/>
    </row>
    <row r="18" spans="1:26" ht="17.25" customHeight="1" x14ac:dyDescent="0.35">
      <c r="A18" s="24">
        <v>372</v>
      </c>
      <c r="B18" s="25" t="s">
        <v>32</v>
      </c>
      <c r="C18" s="26">
        <f>SUM(D18:N18)+SUM(C36:L36)</f>
        <v>87500</v>
      </c>
      <c r="D18" s="32"/>
      <c r="E18" s="32">
        <v>82000</v>
      </c>
      <c r="F18" s="33"/>
      <c r="G18" s="34"/>
      <c r="H18" s="32"/>
      <c r="I18" s="32"/>
      <c r="J18" s="32"/>
      <c r="K18" s="32">
        <v>5000</v>
      </c>
      <c r="L18" s="32"/>
      <c r="M18" s="32"/>
      <c r="N18" s="33"/>
      <c r="O18" s="31">
        <f>SUM(D18:M18)</f>
        <v>87000</v>
      </c>
      <c r="P18" s="31">
        <f t="shared" si="1"/>
        <v>87000</v>
      </c>
      <c r="Q18" s="37"/>
    </row>
    <row r="19" spans="1:26" x14ac:dyDescent="0.35">
      <c r="A19" s="24">
        <v>412</v>
      </c>
      <c r="B19" s="25" t="s">
        <v>33</v>
      </c>
      <c r="C19" s="26">
        <f>SUM(D19:N19)+SUM(C37:L37)</f>
        <v>0</v>
      </c>
      <c r="D19" s="32"/>
      <c r="E19" s="32"/>
      <c r="F19" s="33"/>
      <c r="G19" s="34"/>
      <c r="H19" s="32"/>
      <c r="I19" s="32"/>
      <c r="J19" s="32"/>
      <c r="K19" s="32"/>
      <c r="L19" s="32"/>
      <c r="M19" s="32"/>
      <c r="N19" s="33"/>
      <c r="O19" s="31">
        <f>SUM(D19:M19)</f>
        <v>0</v>
      </c>
      <c r="P19" s="31">
        <f t="shared" si="1"/>
        <v>0</v>
      </c>
    </row>
    <row r="20" spans="1:26" x14ac:dyDescent="0.35">
      <c r="A20" s="24">
        <v>422</v>
      </c>
      <c r="B20" s="25" t="s">
        <v>34</v>
      </c>
      <c r="C20" s="26">
        <f>SUM(D20:N20)+SUM(C38:L38)</f>
        <v>132967</v>
      </c>
      <c r="D20" s="32"/>
      <c r="E20" s="32">
        <f>30000+2000+2000</f>
        <v>34000</v>
      </c>
      <c r="F20" s="33"/>
      <c r="G20" s="34"/>
      <c r="H20" s="32"/>
      <c r="I20" s="32"/>
      <c r="J20" s="32"/>
      <c r="K20" s="32"/>
      <c r="L20" s="32"/>
      <c r="M20" s="32"/>
      <c r="N20" s="33">
        <v>30000</v>
      </c>
      <c r="O20" s="31">
        <f>SUM(D20:M20)+30000</f>
        <v>64000</v>
      </c>
      <c r="P20" s="31">
        <f t="shared" si="1"/>
        <v>64000</v>
      </c>
    </row>
    <row r="21" spans="1:26" x14ac:dyDescent="0.35">
      <c r="A21" s="24">
        <v>424</v>
      </c>
      <c r="B21" s="38" t="s">
        <v>35</v>
      </c>
      <c r="C21" s="26">
        <f>SUM(D21:N21)</f>
        <v>75000</v>
      </c>
      <c r="D21" s="39"/>
      <c r="E21" s="39">
        <v>75000</v>
      </c>
      <c r="F21" s="40"/>
      <c r="G21" s="41"/>
      <c r="H21" s="39"/>
      <c r="I21" s="39"/>
      <c r="J21" s="39"/>
      <c r="K21" s="39"/>
      <c r="L21" s="39"/>
      <c r="M21" s="39"/>
      <c r="N21" s="40"/>
      <c r="O21" s="31">
        <f>SUM(D21:M21)</f>
        <v>75000</v>
      </c>
      <c r="P21" s="31">
        <f t="shared" si="1"/>
        <v>75000</v>
      </c>
    </row>
    <row r="22" spans="1:26" x14ac:dyDescent="0.35">
      <c r="A22" s="24">
        <v>424</v>
      </c>
      <c r="B22" s="38" t="s">
        <v>36</v>
      </c>
      <c r="C22" s="26">
        <f>SUM(D22:N22)+SUM(C39:L39)</f>
        <v>12000</v>
      </c>
      <c r="D22" s="39"/>
      <c r="E22" s="39">
        <v>3000</v>
      </c>
      <c r="F22" s="40"/>
      <c r="G22" s="41"/>
      <c r="H22" s="39"/>
      <c r="I22" s="39"/>
      <c r="J22" s="39"/>
      <c r="K22" s="39"/>
      <c r="L22" s="39"/>
      <c r="M22" s="39"/>
      <c r="N22" s="40"/>
      <c r="O22" s="31">
        <f>SUM(D22:M22)</f>
        <v>3000</v>
      </c>
      <c r="P22" s="31">
        <f t="shared" si="1"/>
        <v>3000</v>
      </c>
    </row>
    <row r="23" spans="1:26" x14ac:dyDescent="0.35">
      <c r="A23" s="42"/>
      <c r="B23" s="43" t="s">
        <v>37</v>
      </c>
      <c r="C23" s="44">
        <f t="shared" ref="C23:P23" si="2">SUM(C9:C22)</f>
        <v>9528860.3000000007</v>
      </c>
      <c r="D23" s="45">
        <f t="shared" si="2"/>
        <v>6461620</v>
      </c>
      <c r="E23" s="45">
        <f t="shared" si="2"/>
        <v>763380</v>
      </c>
      <c r="F23" s="45">
        <f t="shared" si="2"/>
        <v>409420</v>
      </c>
      <c r="G23" s="45">
        <f t="shared" si="2"/>
        <v>498620</v>
      </c>
      <c r="H23" s="45">
        <f t="shared" si="2"/>
        <v>281800</v>
      </c>
      <c r="I23" s="45">
        <f t="shared" si="2"/>
        <v>472600</v>
      </c>
      <c r="J23" s="45">
        <f t="shared" si="2"/>
        <v>19420</v>
      </c>
      <c r="K23" s="45">
        <f t="shared" si="2"/>
        <v>12000</v>
      </c>
      <c r="L23" s="45">
        <f t="shared" si="2"/>
        <v>25000</v>
      </c>
      <c r="M23" s="45">
        <f t="shared" si="2"/>
        <v>80000</v>
      </c>
      <c r="N23" s="46">
        <f t="shared" si="2"/>
        <v>30000</v>
      </c>
      <c r="O23" s="47">
        <f t="shared" si="2"/>
        <v>8767460</v>
      </c>
      <c r="P23" s="48">
        <f t="shared" si="2"/>
        <v>8767460</v>
      </c>
    </row>
    <row r="24" spans="1:26" x14ac:dyDescent="0.35">
      <c r="D24" s="49"/>
      <c r="E24" s="49"/>
      <c r="F24" s="49"/>
      <c r="G24" s="50"/>
      <c r="H24" s="50"/>
      <c r="I24" s="50"/>
      <c r="J24" s="50"/>
      <c r="K24" s="50"/>
      <c r="L24" s="50"/>
      <c r="M24" s="50"/>
      <c r="N24" s="51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49"/>
      <c r="Z24" s="49"/>
    </row>
    <row r="25" spans="1:26" x14ac:dyDescent="0.35">
      <c r="A25" s="8" t="s">
        <v>5</v>
      </c>
      <c r="B25" s="8"/>
      <c r="D25" s="49"/>
      <c r="E25" s="49"/>
      <c r="F25" s="49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49"/>
      <c r="Z25" s="49"/>
    </row>
    <row r="26" spans="1:26" s="60" customFormat="1" ht="74" customHeight="1" x14ac:dyDescent="0.35">
      <c r="A26" s="52" t="s">
        <v>8</v>
      </c>
      <c r="B26" s="53" t="s">
        <v>9</v>
      </c>
      <c r="C26" s="54" t="s">
        <v>38</v>
      </c>
      <c r="D26" s="122" t="s">
        <v>39</v>
      </c>
      <c r="E26" s="54" t="s">
        <v>40</v>
      </c>
      <c r="F26" s="54" t="s">
        <v>41</v>
      </c>
      <c r="G26" s="54" t="s">
        <v>42</v>
      </c>
      <c r="H26" s="54" t="s">
        <v>43</v>
      </c>
      <c r="I26" s="55" t="s">
        <v>44</v>
      </c>
      <c r="J26" s="54" t="s">
        <v>45</v>
      </c>
      <c r="K26" s="126" t="s">
        <v>46</v>
      </c>
      <c r="L26" s="54" t="s">
        <v>47</v>
      </c>
      <c r="M26" s="56" t="s">
        <v>21</v>
      </c>
      <c r="N26" s="57" t="s">
        <v>22</v>
      </c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9"/>
      <c r="Z26" s="59"/>
    </row>
    <row r="27" spans="1:26" x14ac:dyDescent="0.35">
      <c r="A27" s="24">
        <v>311</v>
      </c>
      <c r="B27" s="25" t="s">
        <v>23</v>
      </c>
      <c r="C27" s="27"/>
      <c r="D27" s="27">
        <f>46866+4000</f>
        <v>50866</v>
      </c>
      <c r="E27" s="27"/>
      <c r="F27" s="27"/>
      <c r="G27" s="27"/>
      <c r="H27" s="27">
        <v>4686</v>
      </c>
      <c r="I27" s="27"/>
      <c r="J27" s="27"/>
      <c r="K27" s="27"/>
      <c r="L27" s="30"/>
      <c r="M27" s="31">
        <f>SUM(C27:L27)</f>
        <v>55552</v>
      </c>
      <c r="N27" s="61">
        <f>M27</f>
        <v>55552</v>
      </c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49"/>
      <c r="Z27" s="49"/>
    </row>
    <row r="28" spans="1:26" x14ac:dyDescent="0.35">
      <c r="A28" s="24">
        <v>312</v>
      </c>
      <c r="B28" s="25" t="s">
        <v>24</v>
      </c>
      <c r="C28" s="32"/>
      <c r="D28" s="32">
        <f>5940+100</f>
        <v>6040</v>
      </c>
      <c r="E28" s="32"/>
      <c r="F28" s="32"/>
      <c r="G28" s="32">
        <v>450</v>
      </c>
      <c r="H28" s="32"/>
      <c r="I28" s="32"/>
      <c r="J28" s="32"/>
      <c r="K28" s="32"/>
      <c r="L28" s="33"/>
      <c r="M28" s="31">
        <f t="shared" ref="M28:M39" si="3">SUM(C28:L28)</f>
        <v>6490</v>
      </c>
      <c r="N28" s="61">
        <f t="shared" ref="N28:N39" si="4">M28</f>
        <v>6490</v>
      </c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49"/>
      <c r="Z28" s="49"/>
    </row>
    <row r="29" spans="1:26" x14ac:dyDescent="0.35">
      <c r="A29" s="24">
        <v>313</v>
      </c>
      <c r="B29" s="25" t="s">
        <v>25</v>
      </c>
      <c r="C29" s="32"/>
      <c r="D29" s="32">
        <f>7732+3200</f>
        <v>10932</v>
      </c>
      <c r="E29" s="32"/>
      <c r="F29" s="32"/>
      <c r="G29" s="32"/>
      <c r="H29" s="32">
        <v>773</v>
      </c>
      <c r="I29" s="32"/>
      <c r="J29" s="32"/>
      <c r="K29" s="32"/>
      <c r="L29" s="33"/>
      <c r="M29" s="31">
        <f t="shared" si="3"/>
        <v>11705</v>
      </c>
      <c r="N29" s="61">
        <f t="shared" si="4"/>
        <v>11705</v>
      </c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49"/>
      <c r="Z29" s="49"/>
    </row>
    <row r="30" spans="1:26" x14ac:dyDescent="0.35">
      <c r="A30" s="24">
        <v>321</v>
      </c>
      <c r="B30" s="25" t="s">
        <v>26</v>
      </c>
      <c r="C30" s="32">
        <f>6850+100+5500+100</f>
        <v>12550</v>
      </c>
      <c r="D30" s="32">
        <f>1600+17400</f>
        <v>19000</v>
      </c>
      <c r="E30" s="32"/>
      <c r="F30" s="32"/>
      <c r="G30" s="32">
        <v>1200</v>
      </c>
      <c r="H30" s="32">
        <f>160+2050</f>
        <v>2210</v>
      </c>
      <c r="I30" s="32">
        <v>1000</v>
      </c>
      <c r="J30" s="32"/>
      <c r="K30" s="32"/>
      <c r="L30" s="33"/>
      <c r="M30" s="31">
        <f t="shared" si="3"/>
        <v>35960</v>
      </c>
      <c r="N30" s="61">
        <f t="shared" si="4"/>
        <v>35960</v>
      </c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49"/>
      <c r="Z30" s="49"/>
    </row>
    <row r="31" spans="1:26" x14ac:dyDescent="0.35">
      <c r="A31" s="24">
        <v>322</v>
      </c>
      <c r="B31" s="25" t="s">
        <v>27</v>
      </c>
      <c r="C31" s="32">
        <f>100+500+8100</f>
        <v>8700</v>
      </c>
      <c r="D31" s="32">
        <f>33000+2100+4140+1500+47681+7000</f>
        <v>95421</v>
      </c>
      <c r="E31" s="32"/>
      <c r="F31" s="32">
        <v>4400</v>
      </c>
      <c r="G31" s="32">
        <f>4600+1250</f>
        <v>5850</v>
      </c>
      <c r="H31" s="32">
        <f>6000+2000+2831+3400</f>
        <v>14231</v>
      </c>
      <c r="I31" s="32">
        <v>7000</v>
      </c>
      <c r="J31" s="32">
        <v>4000</v>
      </c>
      <c r="K31" s="32"/>
      <c r="L31" s="33"/>
      <c r="M31" s="31">
        <f t="shared" si="3"/>
        <v>139602</v>
      </c>
      <c r="N31" s="61">
        <f t="shared" si="4"/>
        <v>139602</v>
      </c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49"/>
      <c r="Z31" s="49"/>
    </row>
    <row r="32" spans="1:26" x14ac:dyDescent="0.35">
      <c r="A32" s="24">
        <v>323</v>
      </c>
      <c r="B32" s="25" t="s">
        <v>28</v>
      </c>
      <c r="C32" s="32">
        <f>16550</f>
        <v>16550</v>
      </c>
      <c r="D32" s="32">
        <f>1500+14+600+1000+62100+800+550</f>
        <v>66564</v>
      </c>
      <c r="E32" s="32"/>
      <c r="F32" s="32"/>
      <c r="G32" s="32">
        <v>2200</v>
      </c>
      <c r="H32" s="32">
        <f>2000+1200+900</f>
        <v>4100</v>
      </c>
      <c r="I32" s="32">
        <v>3000</v>
      </c>
      <c r="J32" s="32"/>
      <c r="K32" s="32">
        <v>25000</v>
      </c>
      <c r="L32" s="33"/>
      <c r="M32" s="31">
        <f t="shared" si="3"/>
        <v>117414</v>
      </c>
      <c r="N32" s="61">
        <f t="shared" si="4"/>
        <v>117414</v>
      </c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49"/>
      <c r="Z32" s="49"/>
    </row>
    <row r="33" spans="1:26" ht="29" x14ac:dyDescent="0.35">
      <c r="A33" s="24">
        <v>324</v>
      </c>
      <c r="B33" s="25" t="s">
        <v>29</v>
      </c>
      <c r="C33" s="32"/>
      <c r="D33" s="32">
        <f>2000+1000</f>
        <v>3000</v>
      </c>
      <c r="E33" s="32">
        <v>15000</v>
      </c>
      <c r="F33" s="32"/>
      <c r="G33" s="32"/>
      <c r="H33" s="32"/>
      <c r="I33" s="32"/>
      <c r="J33" s="32"/>
      <c r="K33" s="32"/>
      <c r="L33" s="33"/>
      <c r="M33" s="31">
        <f t="shared" si="3"/>
        <v>18000</v>
      </c>
      <c r="N33" s="61">
        <f t="shared" si="4"/>
        <v>18000</v>
      </c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49"/>
      <c r="Z33" s="49"/>
    </row>
    <row r="34" spans="1:26" ht="29" x14ac:dyDescent="0.35">
      <c r="A34" s="24">
        <v>329</v>
      </c>
      <c r="B34" s="25" t="s">
        <v>30</v>
      </c>
      <c r="C34" s="32">
        <v>700</v>
      </c>
      <c r="D34" s="32">
        <f>500+6700</f>
        <v>7200</v>
      </c>
      <c r="E34" s="32"/>
      <c r="F34" s="32">
        <v>100</v>
      </c>
      <c r="G34" s="32">
        <v>300</v>
      </c>
      <c r="H34" s="32">
        <v>500</v>
      </c>
      <c r="I34" s="32"/>
      <c r="J34" s="32"/>
      <c r="K34" s="32">
        <v>1000</v>
      </c>
      <c r="L34" s="33"/>
      <c r="M34" s="31">
        <f t="shared" si="3"/>
        <v>9800</v>
      </c>
      <c r="N34" s="61">
        <f t="shared" si="4"/>
        <v>9800</v>
      </c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49"/>
      <c r="Z34" s="49"/>
    </row>
    <row r="35" spans="1:26" x14ac:dyDescent="0.35">
      <c r="A35" s="24">
        <v>343</v>
      </c>
      <c r="B35" s="25" t="s">
        <v>31</v>
      </c>
      <c r="C35" s="32"/>
      <c r="D35" s="32">
        <f>1000+1010</f>
        <v>2010</v>
      </c>
      <c r="E35" s="32"/>
      <c r="F35" s="32"/>
      <c r="G35" s="32"/>
      <c r="H35" s="32"/>
      <c r="I35" s="32"/>
      <c r="J35" s="32"/>
      <c r="K35" s="32"/>
      <c r="L35" s="33"/>
      <c r="M35" s="31">
        <f t="shared" si="3"/>
        <v>2010</v>
      </c>
      <c r="N35" s="61">
        <f t="shared" si="4"/>
        <v>2010</v>
      </c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49"/>
      <c r="Z35" s="49"/>
    </row>
    <row r="36" spans="1:26" x14ac:dyDescent="0.35">
      <c r="A36" s="24">
        <v>372</v>
      </c>
      <c r="B36" s="25" t="s">
        <v>32</v>
      </c>
      <c r="C36" s="32"/>
      <c r="D36" s="32"/>
      <c r="E36" s="32"/>
      <c r="F36" s="32">
        <v>500</v>
      </c>
      <c r="G36" s="32"/>
      <c r="H36" s="32"/>
      <c r="I36" s="32"/>
      <c r="J36" s="32"/>
      <c r="K36" s="32"/>
      <c r="L36" s="33"/>
      <c r="M36" s="31">
        <f t="shared" si="3"/>
        <v>500</v>
      </c>
      <c r="N36" s="61">
        <f t="shared" si="4"/>
        <v>500</v>
      </c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49"/>
      <c r="Z36" s="49"/>
    </row>
    <row r="37" spans="1:26" x14ac:dyDescent="0.35">
      <c r="A37" s="24">
        <v>412</v>
      </c>
      <c r="B37" s="25" t="s">
        <v>33</v>
      </c>
      <c r="C37" s="32"/>
      <c r="D37" s="32"/>
      <c r="E37" s="32"/>
      <c r="F37" s="32"/>
      <c r="G37" s="32"/>
      <c r="H37" s="32"/>
      <c r="I37" s="32"/>
      <c r="J37" s="32"/>
      <c r="K37" s="32"/>
      <c r="L37" s="33"/>
      <c r="M37" s="31">
        <f t="shared" si="3"/>
        <v>0</v>
      </c>
      <c r="N37" s="61">
        <f t="shared" si="4"/>
        <v>0</v>
      </c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49"/>
      <c r="Z37" s="49"/>
    </row>
    <row r="38" spans="1:26" x14ac:dyDescent="0.35">
      <c r="A38" s="24">
        <v>422</v>
      </c>
      <c r="B38" s="25" t="s">
        <v>34</v>
      </c>
      <c r="C38" s="32">
        <v>29500</v>
      </c>
      <c r="D38" s="32">
        <f>2000+14967</f>
        <v>16967</v>
      </c>
      <c r="E38" s="32"/>
      <c r="F38" s="32"/>
      <c r="G38" s="32"/>
      <c r="H38" s="32">
        <f>1500+3000</f>
        <v>4500</v>
      </c>
      <c r="I38" s="32"/>
      <c r="J38" s="32">
        <f>8000+5000</f>
        <v>13000</v>
      </c>
      <c r="K38" s="32">
        <f>3000+2000</f>
        <v>5000</v>
      </c>
      <c r="L38" s="33"/>
      <c r="M38" s="31">
        <f t="shared" si="3"/>
        <v>68967</v>
      </c>
      <c r="N38" s="61">
        <f t="shared" si="4"/>
        <v>68967</v>
      </c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49"/>
      <c r="Z38" s="49"/>
    </row>
    <row r="39" spans="1:26" x14ac:dyDescent="0.35">
      <c r="A39" s="24">
        <v>424</v>
      </c>
      <c r="B39" s="25" t="s">
        <v>48</v>
      </c>
      <c r="C39" s="39">
        <v>2000</v>
      </c>
      <c r="D39" s="39">
        <f>1000+1000</f>
        <v>2000</v>
      </c>
      <c r="E39" s="39"/>
      <c r="F39" s="39"/>
      <c r="G39" s="39"/>
      <c r="H39" s="39"/>
      <c r="I39" s="39"/>
      <c r="J39" s="39">
        <f>1000</f>
        <v>1000</v>
      </c>
      <c r="K39" s="39">
        <f>4000</f>
        <v>4000</v>
      </c>
      <c r="L39" s="62"/>
      <c r="M39" s="31">
        <f t="shared" si="3"/>
        <v>9000</v>
      </c>
      <c r="N39" s="61">
        <f t="shared" si="4"/>
        <v>9000</v>
      </c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49"/>
      <c r="Z39" s="49"/>
    </row>
    <row r="40" spans="1:26" x14ac:dyDescent="0.35">
      <c r="A40" s="24"/>
      <c r="B40" s="43" t="s">
        <v>37</v>
      </c>
      <c r="C40" s="45">
        <f t="shared" ref="C40:J40" si="5">SUM(C27:C39)</f>
        <v>70000</v>
      </c>
      <c r="D40" s="45">
        <f>SUM(D27:D39)</f>
        <v>280000</v>
      </c>
      <c r="E40" s="45">
        <f t="shared" si="5"/>
        <v>15000</v>
      </c>
      <c r="F40" s="45">
        <f t="shared" si="5"/>
        <v>5000</v>
      </c>
      <c r="G40" s="45">
        <f t="shared" si="5"/>
        <v>10000</v>
      </c>
      <c r="H40" s="45">
        <f t="shared" si="5"/>
        <v>31000</v>
      </c>
      <c r="I40" s="45">
        <f t="shared" si="5"/>
        <v>11000</v>
      </c>
      <c r="J40" s="45">
        <f t="shared" si="5"/>
        <v>18000</v>
      </c>
      <c r="K40" s="45">
        <f>SUM(K27:K39)</f>
        <v>35000</v>
      </c>
      <c r="L40" s="45">
        <f>SUM(L27:L39)</f>
        <v>0</v>
      </c>
      <c r="M40" s="47">
        <f>SUM(M27:M39)</f>
        <v>475000</v>
      </c>
      <c r="N40" s="48">
        <f>SUM(N27:N39)</f>
        <v>475000</v>
      </c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49"/>
      <c r="Z40" s="49"/>
    </row>
    <row r="41" spans="1:26" x14ac:dyDescent="0.35">
      <c r="A41" s="37"/>
      <c r="B41" s="63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48">
        <f>O23+M40</f>
        <v>9242460</v>
      </c>
      <c r="N41" s="48">
        <f>P23+N40</f>
        <v>9242460</v>
      </c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49"/>
      <c r="Z41" s="49"/>
    </row>
    <row r="42" spans="1:26" ht="15" thickBot="1" x14ac:dyDescent="0.4">
      <c r="D42" s="49"/>
      <c r="E42" s="49"/>
      <c r="F42" s="49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49"/>
      <c r="Z42" s="49"/>
    </row>
    <row r="43" spans="1:26" ht="15" thickTop="1" x14ac:dyDescent="0.35">
      <c r="B43" s="65" t="s">
        <v>49</v>
      </c>
      <c r="C43" s="66" t="s">
        <v>50</v>
      </c>
      <c r="D43" s="49"/>
      <c r="E43" s="49"/>
      <c r="F43" s="67" t="s">
        <v>51</v>
      </c>
      <c r="G43" s="68"/>
      <c r="H43" s="69"/>
      <c r="I43" s="123" t="s">
        <v>52</v>
      </c>
      <c r="J43" s="7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49"/>
      <c r="Z43" s="49"/>
    </row>
    <row r="44" spans="1:26" x14ac:dyDescent="0.35">
      <c r="B44" s="71" t="s">
        <v>53</v>
      </c>
      <c r="C44" s="72"/>
      <c r="D44" s="49"/>
      <c r="E44" s="49"/>
      <c r="F44" s="73"/>
      <c r="G44" s="74"/>
      <c r="H44" s="75"/>
      <c r="I44" s="123"/>
      <c r="J44" s="7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49"/>
      <c r="Z44" s="49"/>
    </row>
    <row r="45" spans="1:26" x14ac:dyDescent="0.35">
      <c r="B45" s="76" t="s">
        <v>54</v>
      </c>
      <c r="C45" s="77">
        <f>G23</f>
        <v>498620</v>
      </c>
      <c r="D45" s="49"/>
      <c r="E45" s="49"/>
      <c r="F45" s="124" t="s">
        <v>55</v>
      </c>
      <c r="G45" s="78"/>
      <c r="H45" s="79"/>
      <c r="I45" s="80">
        <f>C52+C53+C59+C60+C58-266980</f>
        <v>7419440</v>
      </c>
      <c r="J45" s="7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49"/>
      <c r="Z45" s="49"/>
    </row>
    <row r="46" spans="1:26" x14ac:dyDescent="0.35">
      <c r="B46" s="81" t="s">
        <v>56</v>
      </c>
      <c r="C46" s="82">
        <f>I23</f>
        <v>472600</v>
      </c>
      <c r="D46" s="49"/>
      <c r="E46" s="49"/>
      <c r="F46" s="124" t="s">
        <v>57</v>
      </c>
      <c r="G46" s="78"/>
      <c r="H46" s="79"/>
      <c r="I46" s="80">
        <f>C56+C57+C61+C63</f>
        <v>335000.3</v>
      </c>
      <c r="J46" s="83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</row>
    <row r="47" spans="1:26" x14ac:dyDescent="0.35">
      <c r="B47" s="84" t="s">
        <v>58</v>
      </c>
      <c r="C47" s="85">
        <f>H23</f>
        <v>281800</v>
      </c>
      <c r="D47" s="86"/>
      <c r="E47" s="49"/>
      <c r="F47" s="87" t="s">
        <v>59</v>
      </c>
      <c r="G47" s="87"/>
      <c r="H47" s="79"/>
      <c r="I47" s="80">
        <f>C55</f>
        <v>70000</v>
      </c>
      <c r="J47" s="83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</row>
    <row r="48" spans="1:26" x14ac:dyDescent="0.35">
      <c r="B48" s="84" t="s">
        <v>60</v>
      </c>
      <c r="C48" s="85">
        <f>J23</f>
        <v>19420</v>
      </c>
      <c r="D48" s="49"/>
      <c r="E48" s="49"/>
      <c r="F48" s="88" t="s">
        <v>61</v>
      </c>
      <c r="G48" s="89"/>
      <c r="H48" s="90"/>
      <c r="I48" s="80">
        <f>C62</f>
        <v>18000</v>
      </c>
      <c r="J48" s="83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</row>
    <row r="49" spans="2:26" ht="26" x14ac:dyDescent="0.35">
      <c r="B49" s="91" t="s">
        <v>62</v>
      </c>
      <c r="C49" s="92">
        <f>K23+L23+M23</f>
        <v>117000</v>
      </c>
      <c r="D49" s="49"/>
      <c r="E49" s="49"/>
      <c r="F49" s="87" t="s">
        <v>63</v>
      </c>
      <c r="G49" s="87"/>
      <c r="H49" s="79"/>
      <c r="I49" s="80">
        <f>C45+C46+C47+C49</f>
        <v>1370020</v>
      </c>
      <c r="J49" s="83"/>
      <c r="K49" s="93"/>
      <c r="L49" s="93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</row>
    <row r="50" spans="2:26" x14ac:dyDescent="0.35">
      <c r="B50" s="94" t="s">
        <v>64</v>
      </c>
      <c r="C50" s="95">
        <f>SUM(C45:C49)</f>
        <v>1389440</v>
      </c>
      <c r="D50" s="49"/>
      <c r="E50" s="49"/>
      <c r="F50" s="87" t="s">
        <v>65</v>
      </c>
      <c r="G50" s="87"/>
      <c r="H50" s="79"/>
      <c r="I50" s="80"/>
      <c r="J50" s="70"/>
      <c r="K50" s="51"/>
      <c r="L50" s="93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</row>
    <row r="51" spans="2:26" ht="16.5" customHeight="1" x14ac:dyDescent="0.35">
      <c r="B51" s="96" t="s">
        <v>66</v>
      </c>
      <c r="C51" s="92"/>
      <c r="F51" s="97" t="s">
        <v>67</v>
      </c>
      <c r="G51" s="98"/>
      <c r="H51" s="99"/>
      <c r="I51" s="100">
        <v>30000</v>
      </c>
      <c r="J51" s="70"/>
      <c r="K51" s="51"/>
      <c r="L51" s="93"/>
    </row>
    <row r="52" spans="2:26" x14ac:dyDescent="0.35">
      <c r="B52" s="76" t="s">
        <v>68</v>
      </c>
      <c r="C52" s="101">
        <f>D23</f>
        <v>6461620</v>
      </c>
      <c r="D52" s="102"/>
      <c r="E52" s="37"/>
      <c r="F52" s="103" t="s">
        <v>69</v>
      </c>
      <c r="G52" s="104"/>
      <c r="H52" s="105"/>
      <c r="I52" s="106">
        <f>SUM(I45:I51)</f>
        <v>9242460.3000000007</v>
      </c>
      <c r="J52" s="70"/>
      <c r="K52" s="51"/>
      <c r="L52" s="93"/>
    </row>
    <row r="53" spans="2:26" x14ac:dyDescent="0.35">
      <c r="B53" s="76" t="s">
        <v>70</v>
      </c>
      <c r="C53" s="92">
        <f>E23+F23</f>
        <v>1172800</v>
      </c>
      <c r="F53" s="107"/>
      <c r="G53" s="107"/>
      <c r="H53" s="107"/>
      <c r="I53" s="108"/>
      <c r="J53" s="51"/>
      <c r="K53" s="51"/>
      <c r="L53" s="93"/>
    </row>
    <row r="54" spans="2:26" x14ac:dyDescent="0.35">
      <c r="B54" s="94" t="s">
        <v>64</v>
      </c>
      <c r="C54" s="95">
        <f>SUM(C52:C53)</f>
        <v>7634420</v>
      </c>
      <c r="F54" s="108"/>
      <c r="G54" s="109"/>
      <c r="H54" s="109"/>
      <c r="I54" s="110"/>
      <c r="J54" s="51"/>
      <c r="K54" s="51"/>
      <c r="L54" s="93"/>
    </row>
    <row r="55" spans="2:26" x14ac:dyDescent="0.35">
      <c r="B55" s="111" t="s">
        <v>71</v>
      </c>
      <c r="C55" s="95">
        <f>C40</f>
        <v>70000</v>
      </c>
      <c r="I55" s="112"/>
      <c r="J55" s="113"/>
      <c r="K55" s="113"/>
      <c r="L55" s="113"/>
    </row>
    <row r="56" spans="2:26" x14ac:dyDescent="0.35">
      <c r="B56" s="111" t="s">
        <v>72</v>
      </c>
      <c r="C56" s="95">
        <f>D40</f>
        <v>280000</v>
      </c>
    </row>
    <row r="57" spans="2:26" x14ac:dyDescent="0.35">
      <c r="B57" s="111" t="s">
        <v>73</v>
      </c>
      <c r="C57" s="95">
        <f>E40+0.3</f>
        <v>15000.3</v>
      </c>
    </row>
    <row r="58" spans="2:26" x14ac:dyDescent="0.35">
      <c r="B58" s="111" t="s">
        <v>74</v>
      </c>
      <c r="C58" s="95">
        <f>G40</f>
        <v>10000</v>
      </c>
      <c r="I58" s="49"/>
    </row>
    <row r="59" spans="2:26" x14ac:dyDescent="0.35">
      <c r="B59" s="111" t="s">
        <v>43</v>
      </c>
      <c r="C59" s="95">
        <f>H40</f>
        <v>31000</v>
      </c>
    </row>
    <row r="60" spans="2:26" x14ac:dyDescent="0.35">
      <c r="B60" s="111" t="s">
        <v>44</v>
      </c>
      <c r="C60" s="95">
        <f>I40</f>
        <v>11000</v>
      </c>
    </row>
    <row r="61" spans="2:26" x14ac:dyDescent="0.35">
      <c r="B61" s="111" t="s">
        <v>75</v>
      </c>
      <c r="C61" s="95">
        <f>F40</f>
        <v>5000</v>
      </c>
    </row>
    <row r="62" spans="2:26" x14ac:dyDescent="0.35">
      <c r="B62" s="111" t="s">
        <v>45</v>
      </c>
      <c r="C62" s="95">
        <f>J40</f>
        <v>18000</v>
      </c>
    </row>
    <row r="63" spans="2:26" x14ac:dyDescent="0.35">
      <c r="B63" s="111" t="s">
        <v>76</v>
      </c>
      <c r="C63" s="114">
        <f>K40</f>
        <v>35000</v>
      </c>
    </row>
    <row r="64" spans="2:26" x14ac:dyDescent="0.35">
      <c r="B64" s="115" t="s">
        <v>77</v>
      </c>
      <c r="C64" s="116"/>
    </row>
    <row r="65" spans="2:11" x14ac:dyDescent="0.35">
      <c r="B65" s="115" t="s">
        <v>78</v>
      </c>
      <c r="C65" s="117">
        <f>N23</f>
        <v>30000</v>
      </c>
    </row>
    <row r="66" spans="2:11" ht="15" thickBot="1" x14ac:dyDescent="0.4">
      <c r="B66" s="118" t="s">
        <v>79</v>
      </c>
      <c r="C66" s="119">
        <f>C50+C54+SUM(C55:C65)</f>
        <v>9528860.3000000007</v>
      </c>
    </row>
    <row r="67" spans="2:11" ht="15" thickTop="1" x14ac:dyDescent="0.35">
      <c r="B67" s="120"/>
      <c r="C67" s="121"/>
    </row>
    <row r="69" spans="2:11" x14ac:dyDescent="0.35">
      <c r="B69" s="112" t="s">
        <v>80</v>
      </c>
      <c r="F69" t="s">
        <v>81</v>
      </c>
      <c r="K69" s="112" t="s">
        <v>82</v>
      </c>
    </row>
    <row r="70" spans="2:11" x14ac:dyDescent="0.35">
      <c r="B70" s="112" t="s">
        <v>83</v>
      </c>
      <c r="F70" s="112" t="s">
        <v>84</v>
      </c>
      <c r="K70" s="112" t="s">
        <v>85</v>
      </c>
    </row>
    <row r="74" spans="2:11" ht="102.75" customHeight="1" x14ac:dyDescent="0.35"/>
  </sheetData>
  <mergeCells count="7">
    <mergeCell ref="F51:H51"/>
    <mergeCell ref="A5:M6"/>
    <mergeCell ref="D7:E7"/>
    <mergeCell ref="F7:M7"/>
    <mergeCell ref="F43:H44"/>
    <mergeCell ref="I43:I44"/>
    <mergeCell ref="F48:H48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1</vt:i4>
      </vt:variant>
    </vt:vector>
  </HeadingPairs>
  <TitlesOfParts>
    <vt:vector size="4" baseType="lpstr">
      <vt:lpstr>fin.plan 2022.</vt:lpstr>
      <vt:lpstr>List2</vt:lpstr>
      <vt:lpstr>List3</vt:lpstr>
      <vt:lpstr>'fin.plan 2022.'!Podrucje_ispisa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2021-12-27T12:19:50Z</cp:lastPrinted>
  <dcterms:created xsi:type="dcterms:W3CDTF">2021-12-27T12:01:52Z</dcterms:created>
  <dcterms:modified xsi:type="dcterms:W3CDTF">2021-12-27T12:19:53Z</dcterms:modified>
</cp:coreProperties>
</file>